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Prognoza-analityka" sheetId="1" r:id="rId1"/>
    <sheet name="Prognoza długu" sheetId="2" r:id="rId2"/>
    <sheet name="Arkusz3" sheetId="3" r:id="rId3"/>
  </sheets>
  <externalReferences>
    <externalReference r:id="rId6"/>
  </externalReferences>
  <definedNames>
    <definedName name="_xlnm.Print_Area" localSheetId="1">'Prognoza długu'!$A$3:$J$41</definedName>
  </definedNames>
  <calcPr fullCalcOnLoad="1"/>
</workbook>
</file>

<file path=xl/sharedStrings.xml><?xml version="1.0" encoding="utf-8"?>
<sst xmlns="http://schemas.openxmlformats.org/spreadsheetml/2006/main" count="106" uniqueCount="93">
  <si>
    <t>PROGNOZA DŁUGU POWIATU NA DZIEŃ 31.12.2009r  I LATA NASTĘPNE</t>
  </si>
  <si>
    <t>Załącznik Nr 4 do Uchwały Rady Powiatu Mławskiego</t>
  </si>
  <si>
    <t>Nr  I/ ……./2008 z dnia ..........2008 r.</t>
  </si>
  <si>
    <t>A</t>
  </si>
  <si>
    <t>Kwota zadłużenia na dzień 31.12.2009</t>
  </si>
  <si>
    <t>w zł</t>
  </si>
  <si>
    <t>%</t>
  </si>
  <si>
    <t>Wyszczególnienie</t>
  </si>
  <si>
    <t>Planowana kwota zadłużenia na dzień 31.12.2007</t>
  </si>
  <si>
    <t>Planowne zaciągnięcie zobowiązań w roku 2009</t>
  </si>
  <si>
    <t>Ostateczna kwota zadłużenia</t>
  </si>
  <si>
    <t>Kwota spłat w roku 2009</t>
  </si>
  <si>
    <t>Kwota spłat w roku 2010</t>
  </si>
  <si>
    <t>Kwota spłat w roku 2011</t>
  </si>
  <si>
    <t>Kwota spłat w roku 2012</t>
  </si>
  <si>
    <t>Kwota spłat w roku 2013</t>
  </si>
  <si>
    <t>Kwota spłat w roku 2014</t>
  </si>
  <si>
    <t>Kwota spłat w roku 2015</t>
  </si>
  <si>
    <t>6=3-4+5</t>
  </si>
  <si>
    <t>E</t>
  </si>
  <si>
    <t>Zobowiązania wg tytułów dłużnych/E1+E2/</t>
  </si>
  <si>
    <t>E1</t>
  </si>
  <si>
    <t>Kredyty</t>
  </si>
  <si>
    <t>1.</t>
  </si>
  <si>
    <t>Kredyt zaciagnięty /Sala gimnastyczna/</t>
  </si>
  <si>
    <t>2.</t>
  </si>
  <si>
    <t>Kredyt zaciągnięy w roku 2002/Sala gimnastyczna/</t>
  </si>
  <si>
    <t>4.</t>
  </si>
  <si>
    <t>przychody z tytułu spłaty kredytu i pozyczek</t>
  </si>
  <si>
    <t>7.</t>
  </si>
  <si>
    <t>Wymiana stolarki okiennej w budynku Zespołu Szkół nr 3 w Mławie</t>
  </si>
  <si>
    <t>Budowa Hali Sportowej przy I LO w Mławie-cały kredyt</t>
  </si>
  <si>
    <t>Modernizacja drogi Mława-Dębsk-Dzierzgowo</t>
  </si>
  <si>
    <t>E2</t>
  </si>
  <si>
    <t>Pożyczki w tym:</t>
  </si>
  <si>
    <t>Na modernizację kotłowni w PUP</t>
  </si>
  <si>
    <t>Termomodernizacja budynku Bursy Szkolnej w Mławie</t>
  </si>
  <si>
    <t>Termomodernizacja budynku Zespołu Szkół Nr 1 w Mławie</t>
  </si>
  <si>
    <t>Termomodernizacja w oświacie</t>
  </si>
  <si>
    <t>Termomodernizacja budynku I LO im.St.Wyspiańskiego  w Mławie</t>
  </si>
  <si>
    <t>Przewodniczący Rady Powiatu  Mławskiego</t>
  </si>
  <si>
    <t xml:space="preserve"> </t>
  </si>
  <si>
    <t>Witold Okumski</t>
  </si>
  <si>
    <t>Prognoza kwoty długu powiatu i spłat na rok 2009  roku i lata następne</t>
  </si>
  <si>
    <t>w złotych</t>
  </si>
  <si>
    <t>Lp.</t>
  </si>
  <si>
    <t>Kwota długu na dzień 31.12.2008</t>
  </si>
  <si>
    <t>Prognoza</t>
  </si>
  <si>
    <r>
      <t xml:space="preserve">Zobowiązania wg tytułów dłużnych: </t>
    </r>
    <r>
      <rPr>
        <sz val="10"/>
        <rFont val="Arial"/>
        <family val="2"/>
      </rPr>
      <t>(1.1+1.2)</t>
    </r>
  </si>
  <si>
    <t>1.1</t>
  </si>
  <si>
    <t>Zaciągnięte zobowiązania z tytułu ( bez zobowiązań okreslonych w art.170 ust.3 ufp )</t>
  </si>
  <si>
    <t>a</t>
  </si>
  <si>
    <t>pożyczek</t>
  </si>
  <si>
    <t>b</t>
  </si>
  <si>
    <t>kredytów</t>
  </si>
  <si>
    <t>c</t>
  </si>
  <si>
    <t>obligacji</t>
  </si>
  <si>
    <t>d</t>
  </si>
  <si>
    <t>umorzenie pożyczki</t>
  </si>
  <si>
    <t>1.2</t>
  </si>
  <si>
    <t>Planowane w roku budżetowym (bez zobowiązań okreslonych w art.170 ust.3 ufp)</t>
  </si>
  <si>
    <t>pożyczki</t>
  </si>
  <si>
    <t>kredyty,  w tym:</t>
  </si>
  <si>
    <t xml:space="preserve">   EBOiR</t>
  </si>
  <si>
    <t>obligacje</t>
  </si>
  <si>
    <t>1.3</t>
  </si>
  <si>
    <t>Pożyczki, kredyty i obligacje (w związku z umową określoną  w art. 170 ust.3 ufp)</t>
  </si>
  <si>
    <t xml:space="preserve">Zaciągnięte zobowiązania </t>
  </si>
  <si>
    <t>Planowane zobowiązania</t>
  </si>
  <si>
    <t>Obsługa długu</t>
  </si>
  <si>
    <t>2.1</t>
  </si>
  <si>
    <t>Spłata rat kapitałowych ( z wyłączeniem zobowiązań określonych w  art.169 ust.3 ufp)</t>
  </si>
  <si>
    <t xml:space="preserve">kredytów </t>
  </si>
  <si>
    <t>udzielonych poręczeń</t>
  </si>
  <si>
    <t>2.2</t>
  </si>
  <si>
    <t>Spłata rat kapitałowych z tytułu zobowiązań okreslonych w art. 169 ust.3 ufp</t>
  </si>
  <si>
    <t>2.3</t>
  </si>
  <si>
    <t xml:space="preserve">Spłata odsetek i dyskonta 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</si>
  <si>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</si>
  <si>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</si>
  <si>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</si>
  <si>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</si>
  <si>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</si>
  <si>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t xml:space="preserve">długu (art. 170 ust. 1)         </t>
  </si>
  <si>
    <t>6.2</t>
  </si>
  <si>
    <r>
      <t xml:space="preserve">długu po uwzględnieniu wyłączeń </t>
    </r>
    <r>
      <rPr>
        <sz val="10"/>
        <rFont val="Arial"/>
        <family val="2"/>
      </rPr>
      <t xml:space="preserve">(art. 170 ust. 3)
</t>
    </r>
  </si>
  <si>
    <t>6.3</t>
  </si>
  <si>
    <r>
      <t xml:space="preserve">spłaty zadłużenia </t>
    </r>
    <r>
      <rPr>
        <sz val="10"/>
        <rFont val="Arial"/>
        <family val="2"/>
      </rPr>
      <t>(art. 169 ust. 1)        (2.1+2.2+2.3+2.4):3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</si>
  <si>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</si>
  <si>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</si>
  <si>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Starosta Powiatu Mławskiego</t>
  </si>
  <si>
    <t>Włodzimierz Wojnarowski</t>
  </si>
  <si>
    <t>umorzenie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</si>
</sst>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sz val="9"/>
      <color indexed="8"/>
      <name val="Arial CE"/>
      <family val="0"/>
    </font>
    <font>
      <sz val="9"/>
      <name val="Arial"/>
      <family val="0"/>
    </font>
    <font>
      <b/>
      <i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wrapText="1"/>
    </xf>
    <xf numFmtId="4" fontId="2" fillId="2" borderId="5" xfId="0" applyNumberFormat="1" applyFont="1" applyFill="1" applyBorder="1" applyAlignment="1">
      <alignment horizontal="center" wrapText="1"/>
    </xf>
    <xf numFmtId="4" fontId="5" fillId="2" borderId="5" xfId="0" applyNumberFormat="1" applyFont="1" applyFill="1" applyBorder="1" applyAlignment="1">
      <alignment horizontal="center" wrapText="1"/>
    </xf>
    <xf numFmtId="4" fontId="2" fillId="2" borderId="6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4" fontId="6" fillId="2" borderId="5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4" fontId="1" fillId="0" borderId="9" xfId="0" applyNumberFormat="1" applyFont="1" applyBorder="1" applyAlignment="1">
      <alignment horizontal="right" wrapText="1"/>
    </xf>
    <xf numFmtId="4" fontId="1" fillId="0" borderId="9" xfId="0" applyNumberFormat="1" applyFont="1" applyBorder="1" applyAlignment="1">
      <alignment horizontal="center" wrapText="1"/>
    </xf>
    <xf numFmtId="10" fontId="0" fillId="0" borderId="0" xfId="17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9" xfId="0" applyNumberFormat="1" applyFont="1" applyBorder="1" applyAlignment="1">
      <alignment horizontal="righ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4" fontId="1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4" fontId="8" fillId="0" borderId="0" xfId="0" applyNumberFormat="1" applyFont="1" applyAlignment="1">
      <alignment horizontal="right" vertical="center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wrapText="1"/>
    </xf>
    <xf numFmtId="4" fontId="10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10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>
      <alignment horizontal="right" vertical="center" wrapText="1"/>
    </xf>
    <xf numFmtId="4" fontId="13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wrapText="1" indent="1"/>
    </xf>
    <xf numFmtId="0" fontId="10" fillId="3" borderId="1" xfId="0" applyFont="1" applyFill="1" applyBorder="1" applyAlignment="1">
      <alignment wrapText="1"/>
    </xf>
    <xf numFmtId="4" fontId="10" fillId="3" borderId="1" xfId="0" applyNumberFormat="1" applyFont="1" applyFill="1" applyBorder="1" applyAlignment="1">
      <alignment horizontal="right" wrapText="1"/>
    </xf>
    <xf numFmtId="4" fontId="10" fillId="3" borderId="1" xfId="0" applyNumberFormat="1" applyFont="1" applyFill="1" applyBorder="1" applyAlignment="1">
      <alignment/>
    </xf>
    <xf numFmtId="0" fontId="10" fillId="3" borderId="1" xfId="0" applyFont="1" applyFill="1" applyBorder="1" applyAlignment="1">
      <alignment horizontal="center" wrapText="1"/>
    </xf>
    <xf numFmtId="4" fontId="10" fillId="3" borderId="1" xfId="0" applyNumberFormat="1" applyFont="1" applyFill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10" fillId="3" borderId="0" xfId="0" applyFont="1" applyFill="1" applyAlignment="1">
      <alignment/>
    </xf>
    <xf numFmtId="4" fontId="12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&#322;a&#347;ciciel\Pulpit\Skarbnik%20toshiba\Rada%202009\Sesja%2026.06.2009\Prognoza%20d&#322;ugu%20-%20Za&#322;acznik%20Nr%204-analityka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noza długu 2009r-projekt bu"/>
      <sheetName val="Arkusz3"/>
    </sheetNames>
    <sheetDataSet>
      <sheetData sheetId="0">
        <row r="6">
          <cell r="G6">
            <v>54174702.80757629</v>
          </cell>
          <cell r="H6">
            <v>55204022.16092025</v>
          </cell>
          <cell r="I6">
            <v>56252898.58197774</v>
          </cell>
          <cell r="J6">
            <v>49363952</v>
          </cell>
          <cell r="K6">
            <v>50104411</v>
          </cell>
          <cell r="L6">
            <v>50855977</v>
          </cell>
        </row>
        <row r="10">
          <cell r="C10">
            <v>4279444.4</v>
          </cell>
          <cell r="F10">
            <v>781611.12</v>
          </cell>
          <cell r="G10">
            <v>827611.12</v>
          </cell>
          <cell r="H10">
            <v>796611.12</v>
          </cell>
          <cell r="I10">
            <v>887611.04</v>
          </cell>
          <cell r="J10">
            <v>328600</v>
          </cell>
          <cell r="K10">
            <v>328700</v>
          </cell>
          <cell r="L10">
            <v>328700</v>
          </cell>
        </row>
        <row r="17">
          <cell r="C17">
            <v>463841.33</v>
          </cell>
          <cell r="H17">
            <v>95052</v>
          </cell>
          <cell r="I17">
            <v>22000</v>
          </cell>
          <cell r="J17">
            <v>22000</v>
          </cell>
          <cell r="K17">
            <v>0</v>
          </cell>
          <cell r="L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5">
      <selection activeCell="D19" sqref="D19"/>
    </sheetView>
  </sheetViews>
  <sheetFormatPr defaultColWidth="9.00390625" defaultRowHeight="12.75"/>
  <cols>
    <col min="1" max="1" width="3.25390625" style="0" customWidth="1"/>
    <col min="2" max="2" width="48.00390625" style="0" customWidth="1"/>
    <col min="3" max="3" width="12.625" style="0" customWidth="1"/>
    <col min="4" max="4" width="10.00390625" style="0" customWidth="1"/>
    <col min="5" max="5" width="11.75390625" style="0" customWidth="1"/>
    <col min="6" max="7" width="11.25390625" style="0" customWidth="1"/>
    <col min="8" max="8" width="11.875" style="0" customWidth="1"/>
    <col min="9" max="9" width="12.00390625" style="0" customWidth="1"/>
    <col min="10" max="10" width="12.25390625" style="0" customWidth="1"/>
    <col min="11" max="11" width="11.75390625" style="0" customWidth="1"/>
    <col min="12" max="12" width="11.375" style="0" customWidth="1"/>
    <col min="13" max="13" width="12.125" style="0" customWidth="1"/>
    <col min="14" max="14" width="11.75390625" style="0" customWidth="1"/>
    <col min="15" max="15" width="7.75390625" style="0" customWidth="1"/>
    <col min="16" max="16" width="10.75390625" style="0" customWidth="1"/>
    <col min="17" max="17" width="5.25390625" style="0" customWidth="1"/>
  </cols>
  <sheetData>
    <row r="1" spans="1:17" ht="12.75">
      <c r="A1" s="1"/>
      <c r="B1" s="1"/>
      <c r="C1" s="2"/>
      <c r="D1" s="2"/>
      <c r="E1" s="2"/>
      <c r="F1" s="2"/>
      <c r="G1" s="1"/>
      <c r="H1" s="1"/>
      <c r="I1" s="2"/>
      <c r="J1" s="2"/>
      <c r="K1" s="2"/>
      <c r="L1" s="2"/>
      <c r="M1" s="2"/>
      <c r="N1" s="3"/>
      <c r="O1" s="2"/>
      <c r="Q1" s="4"/>
    </row>
    <row r="2" spans="1:17" ht="12.75">
      <c r="A2" s="5" t="s">
        <v>0</v>
      </c>
      <c r="B2" s="2"/>
      <c r="C2" s="2"/>
      <c r="D2" s="2"/>
      <c r="E2" s="2"/>
      <c r="F2" s="2"/>
      <c r="G2" s="1"/>
      <c r="H2" s="6" t="s">
        <v>1</v>
      </c>
      <c r="I2" s="7"/>
      <c r="J2" s="7"/>
      <c r="K2" s="7"/>
      <c r="L2" s="7"/>
      <c r="M2" s="7"/>
      <c r="N2" s="7"/>
      <c r="O2" s="1"/>
      <c r="Q2" s="4"/>
    </row>
    <row r="3" spans="1:17" ht="12.75">
      <c r="A3" s="2"/>
      <c r="B3" s="2"/>
      <c r="C3" s="2"/>
      <c r="D3" s="2"/>
      <c r="E3" s="2"/>
      <c r="F3" s="2"/>
      <c r="G3" s="1"/>
      <c r="H3" s="6" t="s">
        <v>2</v>
      </c>
      <c r="I3" s="7"/>
      <c r="J3" s="7"/>
      <c r="K3" s="7"/>
      <c r="L3" s="7"/>
      <c r="M3" s="7"/>
      <c r="N3" s="7"/>
      <c r="O3" s="1"/>
      <c r="Q3" s="4"/>
    </row>
    <row r="4" spans="1:17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4"/>
    </row>
    <row r="5" spans="1:17" ht="27" customHeight="1">
      <c r="A5" s="104" t="s">
        <v>3</v>
      </c>
      <c r="B5" s="105"/>
      <c r="C5" s="106"/>
      <c r="D5" s="106"/>
      <c r="E5" s="106"/>
      <c r="F5" s="107"/>
      <c r="G5" s="8">
        <v>2009</v>
      </c>
      <c r="H5" s="8">
        <v>2010</v>
      </c>
      <c r="I5" s="8">
        <v>2011</v>
      </c>
      <c r="J5" s="8">
        <v>2012</v>
      </c>
      <c r="K5" s="8">
        <v>2013</v>
      </c>
      <c r="L5" s="8">
        <v>2014</v>
      </c>
      <c r="M5" s="8">
        <v>2015</v>
      </c>
      <c r="N5" s="111" t="s">
        <v>4</v>
      </c>
      <c r="O5" s="111"/>
      <c r="P5" s="4"/>
      <c r="Q5" s="4"/>
    </row>
    <row r="6" spans="1:17" ht="21" customHeight="1">
      <c r="A6" s="104"/>
      <c r="B6" s="108"/>
      <c r="C6" s="109"/>
      <c r="D6" s="109"/>
      <c r="E6" s="109"/>
      <c r="F6" s="110"/>
      <c r="G6" s="9">
        <v>57486448.52</v>
      </c>
      <c r="H6" s="9">
        <v>54174702.80757629</v>
      </c>
      <c r="I6" s="9">
        <v>55204022.16092025</v>
      </c>
      <c r="J6" s="9">
        <v>56252898.58197774</v>
      </c>
      <c r="K6" s="9">
        <v>49363952</v>
      </c>
      <c r="L6" s="9">
        <v>50104411</v>
      </c>
      <c r="M6" s="9">
        <v>50855977</v>
      </c>
      <c r="N6" s="112" t="s">
        <v>5</v>
      </c>
      <c r="O6" s="112" t="s">
        <v>6</v>
      </c>
      <c r="P6" s="4"/>
      <c r="Q6" s="4"/>
    </row>
    <row r="7" spans="1:17" ht="67.5" customHeight="1" thickBot="1">
      <c r="A7" s="11"/>
      <c r="B7" s="12" t="s">
        <v>7</v>
      </c>
      <c r="C7" s="10" t="s">
        <v>8</v>
      </c>
      <c r="D7" s="10" t="s">
        <v>92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13"/>
      <c r="O7" s="114"/>
      <c r="P7" s="4"/>
      <c r="Q7" s="4"/>
    </row>
    <row r="8" spans="1:17" ht="12.75" customHeight="1" thickBot="1">
      <c r="A8" s="13">
        <v>1</v>
      </c>
      <c r="B8" s="14">
        <v>2</v>
      </c>
      <c r="C8" s="14">
        <v>3</v>
      </c>
      <c r="D8" s="14"/>
      <c r="E8" s="14">
        <v>5</v>
      </c>
      <c r="F8" s="14" t="s">
        <v>18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4"/>
      <c r="Q8" s="4"/>
    </row>
    <row r="9" spans="1:17" ht="16.5" customHeight="1" thickBot="1">
      <c r="A9" s="15" t="s">
        <v>19</v>
      </c>
      <c r="B9" s="16" t="s">
        <v>20</v>
      </c>
      <c r="C9" s="17">
        <f>C10+C17</f>
        <v>4743285.73</v>
      </c>
      <c r="D9" s="17"/>
      <c r="E9" s="17">
        <f>E10+E17</f>
        <v>0</v>
      </c>
      <c r="F9" s="17">
        <f>C9+E9</f>
        <v>4743285.73</v>
      </c>
      <c r="G9" s="17">
        <f aca="true" t="shared" si="0" ref="G9:M9">G10+G17</f>
        <v>922475.45</v>
      </c>
      <c r="H9" s="17">
        <f t="shared" si="0"/>
        <v>922664.12</v>
      </c>
      <c r="I9" s="17">
        <f t="shared" si="0"/>
        <v>891663.12</v>
      </c>
      <c r="J9" s="17">
        <f t="shared" si="0"/>
        <v>909611.04</v>
      </c>
      <c r="K9" s="17">
        <f t="shared" si="0"/>
        <v>350600</v>
      </c>
      <c r="L9" s="17">
        <f t="shared" si="0"/>
        <v>328700</v>
      </c>
      <c r="M9" s="17">
        <f t="shared" si="0"/>
        <v>328700</v>
      </c>
      <c r="N9" s="18">
        <f>N10+N17</f>
        <v>3731938.2800000003</v>
      </c>
      <c r="O9" s="19">
        <f aca="true" t="shared" si="1" ref="O9:O23">N9/$G$6*100</f>
        <v>6.491857430889349</v>
      </c>
      <c r="P9" s="20"/>
      <c r="Q9" s="4"/>
    </row>
    <row r="10" spans="1:17" ht="16.5" customHeight="1" thickBot="1">
      <c r="A10" s="15" t="s">
        <v>21</v>
      </c>
      <c r="B10" s="16" t="s">
        <v>22</v>
      </c>
      <c r="C10" s="21">
        <f aca="true" t="shared" si="2" ref="C10:N10">SUM(C11:C16)</f>
        <v>4279444.4</v>
      </c>
      <c r="D10" s="21"/>
      <c r="E10" s="21">
        <f t="shared" si="2"/>
        <v>0</v>
      </c>
      <c r="F10" s="21">
        <f t="shared" si="2"/>
        <v>4279444.4</v>
      </c>
      <c r="G10" s="21">
        <f t="shared" si="2"/>
        <v>781611.12</v>
      </c>
      <c r="H10" s="21">
        <f t="shared" si="2"/>
        <v>827611.12</v>
      </c>
      <c r="I10" s="21">
        <f t="shared" si="2"/>
        <v>796611.12</v>
      </c>
      <c r="J10" s="21">
        <f t="shared" si="2"/>
        <v>887611.04</v>
      </c>
      <c r="K10" s="21">
        <f t="shared" si="2"/>
        <v>328600</v>
      </c>
      <c r="L10" s="21">
        <f t="shared" si="2"/>
        <v>328700</v>
      </c>
      <c r="M10" s="21">
        <f t="shared" si="2"/>
        <v>328700</v>
      </c>
      <c r="N10" s="21">
        <f t="shared" si="2"/>
        <v>3497833.2800000003</v>
      </c>
      <c r="O10" s="19">
        <f t="shared" si="1"/>
        <v>6.084622324134488</v>
      </c>
      <c r="P10" s="20"/>
      <c r="Q10" s="4"/>
    </row>
    <row r="11" spans="1:18" ht="15" customHeight="1" thickBot="1">
      <c r="A11" s="22" t="s">
        <v>23</v>
      </c>
      <c r="B11" s="23" t="s">
        <v>24</v>
      </c>
      <c r="C11" s="24">
        <v>304000</v>
      </c>
      <c r="D11" s="24"/>
      <c r="E11" s="25">
        <v>0</v>
      </c>
      <c r="F11" s="24">
        <f aca="true" t="shared" si="3" ref="F11:F16">C11+E11</f>
        <v>304000</v>
      </c>
      <c r="G11" s="24">
        <v>152000</v>
      </c>
      <c r="H11" s="24">
        <v>152000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f>F11-G11</f>
        <v>152000</v>
      </c>
      <c r="O11" s="19">
        <f>N11/$G$6*100</f>
        <v>0.26441014171734395</v>
      </c>
      <c r="P11" s="4"/>
      <c r="Q11" s="4"/>
      <c r="R11" s="26"/>
    </row>
    <row r="12" spans="1:17" ht="19.5" customHeight="1" thickBot="1">
      <c r="A12" s="27" t="s">
        <v>25</v>
      </c>
      <c r="B12" s="28" t="s">
        <v>26</v>
      </c>
      <c r="C12" s="29">
        <v>534444.4</v>
      </c>
      <c r="D12" s="29"/>
      <c r="E12" s="30">
        <v>0</v>
      </c>
      <c r="F12" s="24">
        <f t="shared" si="3"/>
        <v>534444.4</v>
      </c>
      <c r="G12" s="29">
        <v>133611.12</v>
      </c>
      <c r="H12" s="29">
        <v>133611.12</v>
      </c>
      <c r="I12" s="29">
        <v>133611.12</v>
      </c>
      <c r="J12" s="29">
        <v>133611.04</v>
      </c>
      <c r="K12" s="24">
        <v>0</v>
      </c>
      <c r="L12" s="24">
        <v>0</v>
      </c>
      <c r="M12" s="24">
        <v>0</v>
      </c>
      <c r="N12" s="25">
        <f aca="true" t="shared" si="4" ref="N12:N23">F12-G12</f>
        <v>400833.28</v>
      </c>
      <c r="O12" s="19">
        <f t="shared" si="1"/>
        <v>0.6972656866436042</v>
      </c>
      <c r="P12" s="4"/>
      <c r="Q12" s="4"/>
    </row>
    <row r="13" spans="1:17" ht="19.5" customHeight="1" thickBot="1">
      <c r="A13" s="27" t="s">
        <v>27</v>
      </c>
      <c r="B13" s="31" t="s">
        <v>28</v>
      </c>
      <c r="C13" s="29">
        <v>0</v>
      </c>
      <c r="D13" s="29"/>
      <c r="E13" s="30"/>
      <c r="F13" s="24">
        <f t="shared" si="3"/>
        <v>0</v>
      </c>
      <c r="G13" s="32"/>
      <c r="H13" s="32"/>
      <c r="I13" s="32"/>
      <c r="J13" s="32"/>
      <c r="K13" s="24"/>
      <c r="L13" s="24">
        <v>0</v>
      </c>
      <c r="M13" s="24">
        <v>0</v>
      </c>
      <c r="N13" s="25">
        <f t="shared" si="4"/>
        <v>0</v>
      </c>
      <c r="O13" s="19">
        <f t="shared" si="1"/>
        <v>0</v>
      </c>
      <c r="P13" s="4"/>
      <c r="Q13" s="4"/>
    </row>
    <row r="14" spans="1:17" ht="25.5" customHeight="1" thickBot="1">
      <c r="A14" s="27" t="s">
        <v>29</v>
      </c>
      <c r="B14" s="33" t="s">
        <v>30</v>
      </c>
      <c r="C14" s="34">
        <v>52000</v>
      </c>
      <c r="D14" s="34"/>
      <c r="E14" s="35">
        <v>0</v>
      </c>
      <c r="F14" s="24">
        <f t="shared" si="3"/>
        <v>52000</v>
      </c>
      <c r="G14" s="34">
        <v>26000</v>
      </c>
      <c r="H14" s="34">
        <v>26000</v>
      </c>
      <c r="I14" s="34"/>
      <c r="J14" s="34"/>
      <c r="K14" s="24">
        <v>0</v>
      </c>
      <c r="L14" s="24">
        <v>0</v>
      </c>
      <c r="M14" s="24">
        <v>0</v>
      </c>
      <c r="N14" s="25">
        <f t="shared" si="4"/>
        <v>26000</v>
      </c>
      <c r="O14" s="19">
        <f t="shared" si="1"/>
        <v>0.045228050556914104</v>
      </c>
      <c r="P14" s="4"/>
      <c r="Q14" s="4"/>
    </row>
    <row r="15" spans="1:15" ht="20.25" customHeight="1" thickBot="1">
      <c r="A15" s="36">
        <v>8</v>
      </c>
      <c r="B15" s="33" t="s">
        <v>31</v>
      </c>
      <c r="C15" s="34">
        <v>1798000</v>
      </c>
      <c r="D15" s="34"/>
      <c r="E15" s="35">
        <v>0</v>
      </c>
      <c r="F15" s="24">
        <f t="shared" si="3"/>
        <v>1798000</v>
      </c>
      <c r="G15" s="34">
        <v>370000</v>
      </c>
      <c r="H15" s="34">
        <v>316000</v>
      </c>
      <c r="I15" s="34">
        <v>558000</v>
      </c>
      <c r="J15" s="34">
        <v>554000</v>
      </c>
      <c r="K15" s="24">
        <v>0</v>
      </c>
      <c r="L15" s="24">
        <v>0</v>
      </c>
      <c r="M15" s="24">
        <v>0</v>
      </c>
      <c r="N15" s="25">
        <f t="shared" si="4"/>
        <v>1428000</v>
      </c>
      <c r="O15" s="19">
        <f t="shared" si="1"/>
        <v>2.4840636998182055</v>
      </c>
    </row>
    <row r="16" spans="1:15" ht="17.25" customHeight="1" thickBot="1">
      <c r="A16" s="36">
        <v>10</v>
      </c>
      <c r="B16" s="33" t="s">
        <v>32</v>
      </c>
      <c r="C16" s="34">
        <v>1591000</v>
      </c>
      <c r="D16" s="34"/>
      <c r="E16" s="35">
        <v>0</v>
      </c>
      <c r="F16" s="24">
        <f t="shared" si="3"/>
        <v>1591000</v>
      </c>
      <c r="G16" s="34">
        <v>100000</v>
      </c>
      <c r="H16" s="34">
        <v>200000</v>
      </c>
      <c r="I16" s="34">
        <v>105000</v>
      </c>
      <c r="J16" s="34">
        <v>200000</v>
      </c>
      <c r="K16" s="37">
        <v>328600</v>
      </c>
      <c r="L16" s="37">
        <v>328700</v>
      </c>
      <c r="M16" s="37">
        <v>328700</v>
      </c>
      <c r="N16" s="25">
        <f t="shared" si="4"/>
        <v>1491000</v>
      </c>
      <c r="O16" s="19">
        <f t="shared" si="1"/>
        <v>2.5936547453984202</v>
      </c>
    </row>
    <row r="17" spans="1:17" ht="19.5" customHeight="1" thickBot="1">
      <c r="A17" s="38" t="s">
        <v>33</v>
      </c>
      <c r="B17" s="39" t="s">
        <v>34</v>
      </c>
      <c r="C17" s="40">
        <f aca="true" t="shared" si="5" ref="C17:N17">SUM(C18:C23)</f>
        <v>463841.33</v>
      </c>
      <c r="D17" s="40">
        <f t="shared" si="5"/>
        <v>88872</v>
      </c>
      <c r="E17" s="41">
        <f t="shared" si="5"/>
        <v>0</v>
      </c>
      <c r="F17" s="40">
        <f t="shared" si="5"/>
        <v>374969.33</v>
      </c>
      <c r="G17" s="40">
        <f t="shared" si="5"/>
        <v>140864.33000000002</v>
      </c>
      <c r="H17" s="40">
        <f t="shared" si="5"/>
        <v>95053</v>
      </c>
      <c r="I17" s="40">
        <f t="shared" si="5"/>
        <v>95052</v>
      </c>
      <c r="J17" s="40">
        <f t="shared" si="5"/>
        <v>22000</v>
      </c>
      <c r="K17" s="40">
        <f t="shared" si="5"/>
        <v>22000</v>
      </c>
      <c r="L17" s="40">
        <f t="shared" si="5"/>
        <v>0</v>
      </c>
      <c r="M17" s="40">
        <f t="shared" si="5"/>
        <v>0</v>
      </c>
      <c r="N17" s="40">
        <f t="shared" si="5"/>
        <v>234105</v>
      </c>
      <c r="O17" s="19">
        <f t="shared" si="1"/>
        <v>0.4072351067548606</v>
      </c>
      <c r="P17" s="4"/>
      <c r="Q17" s="4"/>
    </row>
    <row r="18" spans="1:17" ht="14.25" customHeight="1" thickBot="1">
      <c r="A18" s="8">
        <v>2</v>
      </c>
      <c r="B18" s="42" t="s">
        <v>35</v>
      </c>
      <c r="C18" s="34">
        <v>11531</v>
      </c>
      <c r="D18" s="34">
        <v>11531</v>
      </c>
      <c r="E18" s="35">
        <v>0</v>
      </c>
      <c r="F18" s="24">
        <v>0</v>
      </c>
      <c r="G18" s="34"/>
      <c r="H18" s="34">
        <v>0</v>
      </c>
      <c r="I18" s="34">
        <v>0</v>
      </c>
      <c r="J18" s="34">
        <v>0</v>
      </c>
      <c r="K18" s="34"/>
      <c r="L18" s="34"/>
      <c r="M18" s="34"/>
      <c r="N18" s="25">
        <f t="shared" si="4"/>
        <v>0</v>
      </c>
      <c r="O18" s="19">
        <f t="shared" si="1"/>
        <v>0</v>
      </c>
      <c r="P18" s="4"/>
      <c r="Q18" s="4"/>
    </row>
    <row r="19" spans="1:15" ht="15.75" customHeight="1" thickBot="1">
      <c r="A19" s="8">
        <v>4</v>
      </c>
      <c r="B19" s="43" t="s">
        <v>36</v>
      </c>
      <c r="C19" s="44">
        <v>110000</v>
      </c>
      <c r="D19" s="44"/>
      <c r="E19" s="35">
        <v>0</v>
      </c>
      <c r="F19" s="24">
        <f>C19+E19</f>
        <v>110000</v>
      </c>
      <c r="G19" s="44">
        <v>22000</v>
      </c>
      <c r="H19" s="44">
        <v>22000</v>
      </c>
      <c r="I19" s="44">
        <v>22000</v>
      </c>
      <c r="J19" s="44">
        <v>22000</v>
      </c>
      <c r="K19" s="44">
        <v>22000</v>
      </c>
      <c r="L19" s="34"/>
      <c r="M19" s="34"/>
      <c r="N19" s="25">
        <f t="shared" si="4"/>
        <v>88000</v>
      </c>
      <c r="O19" s="19">
        <f t="shared" si="1"/>
        <v>0.15307955573109389</v>
      </c>
    </row>
    <row r="20" spans="1:15" ht="15" customHeight="1" thickBot="1">
      <c r="A20" s="8">
        <v>6</v>
      </c>
      <c r="B20" s="45" t="s">
        <v>37</v>
      </c>
      <c r="C20" s="34">
        <v>50000</v>
      </c>
      <c r="D20" s="34">
        <v>31800</v>
      </c>
      <c r="E20" s="35">
        <v>0</v>
      </c>
      <c r="F20" s="24">
        <f>C20-D20</f>
        <v>18200</v>
      </c>
      <c r="G20" s="34">
        <v>18200</v>
      </c>
      <c r="H20" s="34">
        <v>0</v>
      </c>
      <c r="I20" s="34"/>
      <c r="J20" s="34"/>
      <c r="K20" s="34"/>
      <c r="L20" s="34"/>
      <c r="M20" s="34"/>
      <c r="N20" s="25">
        <f t="shared" si="4"/>
        <v>0</v>
      </c>
      <c r="O20" s="19">
        <f t="shared" si="1"/>
        <v>0</v>
      </c>
    </row>
    <row r="21" spans="1:15" ht="13.5" thickBot="1">
      <c r="A21" s="8">
        <v>7</v>
      </c>
      <c r="B21" s="45" t="s">
        <v>38</v>
      </c>
      <c r="C21" s="34">
        <v>131270</v>
      </c>
      <c r="D21" s="34"/>
      <c r="E21" s="35">
        <v>0</v>
      </c>
      <c r="F21" s="24">
        <f>C21+E21</f>
        <v>131270</v>
      </c>
      <c r="G21" s="34">
        <v>44000</v>
      </c>
      <c r="H21" s="34">
        <v>43635</v>
      </c>
      <c r="I21" s="34">
        <v>43635</v>
      </c>
      <c r="J21" s="34">
        <v>0</v>
      </c>
      <c r="K21" s="34"/>
      <c r="L21" s="34"/>
      <c r="M21" s="34"/>
      <c r="N21" s="25">
        <f t="shared" si="4"/>
        <v>87270</v>
      </c>
      <c r="O21" s="19">
        <f t="shared" si="1"/>
        <v>0.1518096912346882</v>
      </c>
    </row>
    <row r="22" spans="1:15" ht="13.5" thickBot="1">
      <c r="A22" s="8">
        <v>8</v>
      </c>
      <c r="B22" s="45" t="s">
        <v>38</v>
      </c>
      <c r="C22" s="34">
        <v>88835</v>
      </c>
      <c r="D22" s="34"/>
      <c r="E22" s="35">
        <v>0</v>
      </c>
      <c r="F22" s="24">
        <f>C22+E22</f>
        <v>88835</v>
      </c>
      <c r="G22" s="34">
        <v>30000</v>
      </c>
      <c r="H22" s="34">
        <v>29418</v>
      </c>
      <c r="I22" s="34">
        <v>29417</v>
      </c>
      <c r="J22" s="34"/>
      <c r="K22" s="34"/>
      <c r="L22" s="34"/>
      <c r="M22" s="34"/>
      <c r="N22" s="25">
        <f t="shared" si="4"/>
        <v>58835</v>
      </c>
      <c r="O22" s="19">
        <f t="shared" si="1"/>
        <v>0.10234585978907851</v>
      </c>
    </row>
    <row r="23" spans="1:17" ht="27.75" customHeight="1" thickBot="1">
      <c r="A23" s="8">
        <v>9</v>
      </c>
      <c r="B23" s="9" t="s">
        <v>39</v>
      </c>
      <c r="C23" s="46">
        <v>72205.33</v>
      </c>
      <c r="D23" s="46">
        <v>45541</v>
      </c>
      <c r="E23" s="35">
        <v>0</v>
      </c>
      <c r="F23" s="24">
        <f>C23-D23</f>
        <v>26664.33</v>
      </c>
      <c r="G23" s="47">
        <v>26664.33</v>
      </c>
      <c r="H23" s="47">
        <v>0</v>
      </c>
      <c r="I23" s="47">
        <v>0</v>
      </c>
      <c r="J23" s="47">
        <v>0</v>
      </c>
      <c r="K23" s="47"/>
      <c r="L23" s="47"/>
      <c r="M23" s="47"/>
      <c r="N23" s="25">
        <f t="shared" si="4"/>
        <v>0</v>
      </c>
      <c r="O23" s="19">
        <f t="shared" si="1"/>
        <v>0</v>
      </c>
      <c r="P23" s="4"/>
      <c r="Q23" s="4"/>
    </row>
    <row r="24" spans="1:17" ht="15" customHeight="1">
      <c r="A24" s="1"/>
      <c r="B24" s="48"/>
      <c r="C24" s="48"/>
      <c r="D24" s="48"/>
      <c r="E24" s="48"/>
      <c r="F24" s="48"/>
      <c r="G24" s="49" t="s">
        <v>40</v>
      </c>
      <c r="H24" s="49"/>
      <c r="I24" s="50"/>
      <c r="J24" s="50"/>
      <c r="K24" s="50"/>
      <c r="L24" s="50"/>
      <c r="M24" s="50"/>
      <c r="N24" s="51"/>
      <c r="O24" s="1"/>
      <c r="P24" s="52"/>
      <c r="Q24" s="52"/>
    </row>
    <row r="25" spans="1:17" ht="9.75" customHeight="1">
      <c r="A25" s="2"/>
      <c r="B25" s="2"/>
      <c r="C25" s="2"/>
      <c r="D25" s="2"/>
      <c r="E25" s="2"/>
      <c r="F25" s="2"/>
      <c r="G25" s="53"/>
      <c r="H25" s="53"/>
      <c r="I25" s="54"/>
      <c r="J25" s="54"/>
      <c r="K25" s="54"/>
      <c r="L25" s="54"/>
      <c r="M25" s="54"/>
      <c r="N25" s="54" t="s">
        <v>41</v>
      </c>
      <c r="O25" s="52"/>
      <c r="Q25" s="52"/>
    </row>
    <row r="26" spans="1:17" ht="15" customHeight="1">
      <c r="A26" s="2"/>
      <c r="B26" s="2"/>
      <c r="C26" s="2"/>
      <c r="D26" s="2"/>
      <c r="E26" s="2"/>
      <c r="F26" s="2"/>
      <c r="G26" s="103" t="s">
        <v>42</v>
      </c>
      <c r="H26" s="103"/>
      <c r="I26" s="103"/>
      <c r="J26" s="54"/>
      <c r="K26" s="54"/>
      <c r="L26" s="54"/>
      <c r="M26" s="54"/>
      <c r="N26" s="54"/>
      <c r="O26" s="1"/>
      <c r="P26" s="52"/>
      <c r="Q26" s="52"/>
    </row>
    <row r="27" spans="1:17" ht="14.25" customHeight="1">
      <c r="A27" s="52"/>
      <c r="B27" s="52"/>
      <c r="C27" s="52"/>
      <c r="D27" s="52"/>
      <c r="E27" s="52"/>
      <c r="F27" s="52"/>
      <c r="G27" s="53"/>
      <c r="H27" s="53"/>
      <c r="I27" s="50"/>
      <c r="J27" s="50"/>
      <c r="K27" s="50"/>
      <c r="L27" s="50"/>
      <c r="M27" s="50"/>
      <c r="P27" s="52"/>
      <c r="Q27" s="52"/>
    </row>
    <row r="28" spans="1:17" ht="17.25" customHeight="1">
      <c r="A28" s="52"/>
      <c r="B28" s="52"/>
      <c r="C28" s="52"/>
      <c r="D28" s="52"/>
      <c r="E28" s="52"/>
      <c r="F28" s="52"/>
      <c r="G28" s="53"/>
      <c r="H28" s="53"/>
      <c r="P28" s="52"/>
      <c r="Q28" s="52"/>
    </row>
    <row r="29" spans="1:17" ht="13.5" customHeight="1">
      <c r="A29" s="52"/>
      <c r="B29" s="52"/>
      <c r="C29" s="52"/>
      <c r="D29" s="52"/>
      <c r="E29" s="52"/>
      <c r="F29" s="52"/>
      <c r="G29" s="53"/>
      <c r="H29" s="53"/>
      <c r="P29" s="52"/>
      <c r="Q29" s="52"/>
    </row>
    <row r="30" spans="1:14" ht="12.75">
      <c r="A30" s="52"/>
      <c r="H30" s="55"/>
      <c r="I30" s="55"/>
      <c r="J30" s="55"/>
      <c r="K30" s="55"/>
      <c r="L30" s="55"/>
      <c r="M30" s="55"/>
      <c r="N30" s="55"/>
    </row>
    <row r="31" spans="8:15" ht="12.75">
      <c r="H31" s="56"/>
      <c r="I31" s="56"/>
      <c r="J31" s="56"/>
      <c r="K31" s="56"/>
      <c r="L31" s="56"/>
      <c r="M31" s="56"/>
      <c r="N31" s="56"/>
      <c r="O31" s="52"/>
    </row>
    <row r="32" spans="1:15" ht="12.75">
      <c r="A32" s="52"/>
      <c r="B32" s="52"/>
      <c r="C32" s="52"/>
      <c r="D32" s="52"/>
      <c r="E32" s="52"/>
      <c r="F32" s="52"/>
      <c r="H32" s="56"/>
      <c r="I32" s="56"/>
      <c r="J32" s="56"/>
      <c r="K32" s="56"/>
      <c r="L32" s="56"/>
      <c r="M32" s="56"/>
      <c r="N32" s="56"/>
      <c r="O32" s="52"/>
    </row>
    <row r="33" spans="1:14" ht="12.75">
      <c r="A33" s="52"/>
      <c r="B33" s="52"/>
      <c r="C33" s="52"/>
      <c r="D33" s="52"/>
      <c r="E33" s="52"/>
      <c r="F33" s="52"/>
      <c r="G33" s="55"/>
      <c r="H33" s="55"/>
      <c r="I33" s="55"/>
      <c r="J33" s="55"/>
      <c r="K33" s="55"/>
      <c r="L33" s="55"/>
      <c r="M33" s="55"/>
      <c r="N33" s="55"/>
    </row>
    <row r="34" spans="1:14" ht="12.75">
      <c r="A34" s="52"/>
      <c r="G34" s="55"/>
      <c r="H34" s="55"/>
      <c r="I34" s="55"/>
      <c r="J34" s="55"/>
      <c r="K34" s="55"/>
      <c r="L34" s="55"/>
      <c r="M34" s="55"/>
      <c r="N34" s="55"/>
    </row>
    <row r="35" spans="7:14" ht="12.75">
      <c r="G35" s="55"/>
      <c r="H35" s="55"/>
      <c r="I35" s="55"/>
      <c r="J35" s="55"/>
      <c r="K35" s="55"/>
      <c r="L35" s="55"/>
      <c r="M35" s="55"/>
      <c r="N35" s="55"/>
    </row>
    <row r="36" spans="7:14" ht="12.75">
      <c r="G36" s="55"/>
      <c r="H36" s="55"/>
      <c r="I36" s="55"/>
      <c r="J36" s="55"/>
      <c r="K36" s="55"/>
      <c r="L36" s="55"/>
      <c r="M36" s="55"/>
      <c r="N36" s="55"/>
    </row>
    <row r="37" spans="7:14" ht="12.75">
      <c r="G37" s="55"/>
      <c r="H37" s="55"/>
      <c r="I37" s="55"/>
      <c r="J37" s="55"/>
      <c r="K37" s="55"/>
      <c r="L37" s="55"/>
      <c r="M37" s="55"/>
      <c r="N37" s="55"/>
    </row>
    <row r="38" spans="7:14" ht="12.75">
      <c r="G38" s="55"/>
      <c r="H38" s="55"/>
      <c r="I38" s="55"/>
      <c r="J38" s="55"/>
      <c r="K38" s="55"/>
      <c r="L38" s="55"/>
      <c r="M38" s="55"/>
      <c r="N38" s="55"/>
    </row>
    <row r="39" spans="7:14" ht="12.75">
      <c r="G39" s="55"/>
      <c r="H39" s="55"/>
      <c r="I39" s="55"/>
      <c r="J39" s="55"/>
      <c r="K39" s="55"/>
      <c r="L39" s="55"/>
      <c r="M39" s="55"/>
      <c r="N39" s="55"/>
    </row>
    <row r="40" spans="7:14" ht="12.75">
      <c r="G40" s="55"/>
      <c r="H40" s="55"/>
      <c r="I40" s="55"/>
      <c r="J40" s="55"/>
      <c r="K40" s="55"/>
      <c r="L40" s="55"/>
      <c r="M40" s="55"/>
      <c r="N40" s="55"/>
    </row>
  </sheetData>
  <mergeCells count="6">
    <mergeCell ref="G26:I26"/>
    <mergeCell ref="A5:A6"/>
    <mergeCell ref="B5:F6"/>
    <mergeCell ref="N5:O5"/>
    <mergeCell ref="N6:N7"/>
    <mergeCell ref="O6:O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6"/>
  <sheetViews>
    <sheetView tabSelected="1" workbookViewId="0" topLeftCell="A1">
      <selection activeCell="A1" sqref="A1:J41"/>
    </sheetView>
  </sheetViews>
  <sheetFormatPr defaultColWidth="9.00390625" defaultRowHeight="12.75"/>
  <cols>
    <col min="1" max="1" width="6.25390625" style="0" customWidth="1"/>
    <col min="2" max="2" width="56.375" style="0" customWidth="1"/>
    <col min="3" max="3" width="12.75390625" style="0" customWidth="1"/>
    <col min="4" max="4" width="14.625" style="0" customWidth="1"/>
    <col min="5" max="6" width="12.625" style="0" customWidth="1"/>
    <col min="7" max="7" width="12.875" style="0" customWidth="1"/>
    <col min="8" max="8" width="13.625" style="0" customWidth="1"/>
    <col min="9" max="9" width="12.375" style="0" customWidth="1"/>
    <col min="10" max="10" width="13.375" style="0" customWidth="1"/>
  </cols>
  <sheetData>
    <row r="3" spans="1:10" ht="18">
      <c r="A3" s="116" t="s">
        <v>43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9" ht="9" customHeight="1">
      <c r="A4" s="57"/>
      <c r="B4" s="57"/>
      <c r="C4" s="57"/>
      <c r="D4" s="57"/>
      <c r="E4" s="57"/>
      <c r="F4" s="57"/>
      <c r="G4" s="57"/>
      <c r="H4" s="57"/>
      <c r="I4" s="57"/>
    </row>
    <row r="5" ht="12.75">
      <c r="J5" s="58" t="s">
        <v>44</v>
      </c>
    </row>
    <row r="6" spans="1:10" s="60" customFormat="1" ht="35.25" customHeight="1">
      <c r="A6" s="117" t="s">
        <v>45</v>
      </c>
      <c r="B6" s="117" t="s">
        <v>7</v>
      </c>
      <c r="C6" s="118" t="s">
        <v>46</v>
      </c>
      <c r="D6" s="120" t="s">
        <v>47</v>
      </c>
      <c r="E6" s="121"/>
      <c r="F6" s="121"/>
      <c r="G6" s="121"/>
      <c r="H6" s="121"/>
      <c r="I6" s="121"/>
      <c r="J6" s="121"/>
    </row>
    <row r="7" spans="1:10" s="60" customFormat="1" ht="23.25" customHeight="1">
      <c r="A7" s="117"/>
      <c r="B7" s="117"/>
      <c r="C7" s="119"/>
      <c r="D7" s="59">
        <v>2009</v>
      </c>
      <c r="E7" s="59">
        <v>2010</v>
      </c>
      <c r="F7" s="59">
        <v>2011</v>
      </c>
      <c r="G7" s="59">
        <v>2012</v>
      </c>
      <c r="H7" s="59">
        <v>2013</v>
      </c>
      <c r="I7" s="59">
        <v>2014</v>
      </c>
      <c r="J7" s="59">
        <v>2015</v>
      </c>
    </row>
    <row r="8" spans="1:11" s="63" customFormat="1" ht="8.25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2"/>
    </row>
    <row r="9" spans="1:11" s="60" customFormat="1" ht="17.25" customHeight="1">
      <c r="A9" s="64" t="s">
        <v>23</v>
      </c>
      <c r="B9" s="65" t="s">
        <v>48</v>
      </c>
      <c r="C9" s="66">
        <f>C10+C15</f>
        <v>4743285.73</v>
      </c>
      <c r="D9" s="66">
        <f aca="true" t="shared" si="0" ref="D9:J9">D10+D15</f>
        <v>4654413.73</v>
      </c>
      <c r="E9" s="66">
        <f t="shared" si="0"/>
        <v>3731938.2800000003</v>
      </c>
      <c r="F9" s="66">
        <f t="shared" si="0"/>
        <v>2809274.16</v>
      </c>
      <c r="G9" s="66">
        <f t="shared" si="0"/>
        <v>1917611.04</v>
      </c>
      <c r="H9" s="66">
        <f t="shared" si="0"/>
        <v>1008000</v>
      </c>
      <c r="I9" s="66">
        <f t="shared" si="0"/>
        <v>657400</v>
      </c>
      <c r="J9" s="66">
        <f t="shared" si="0"/>
        <v>328700</v>
      </c>
      <c r="K9" s="67"/>
    </row>
    <row r="10" spans="1:11" s="72" customFormat="1" ht="32.25" customHeight="1">
      <c r="A10" s="68" t="s">
        <v>49</v>
      </c>
      <c r="B10" s="69" t="s">
        <v>50</v>
      </c>
      <c r="C10" s="70">
        <f>SUM(C11:C13)</f>
        <v>4743285.73</v>
      </c>
      <c r="D10" s="70">
        <f>SUM(D11:D13)-D14</f>
        <v>4654413.73</v>
      </c>
      <c r="E10" s="70">
        <f aca="true" t="shared" si="1" ref="E10:J10">SUM(E11:E13)-E14</f>
        <v>3731938.2800000003</v>
      </c>
      <c r="F10" s="70">
        <f t="shared" si="1"/>
        <v>2809274.16</v>
      </c>
      <c r="G10" s="70">
        <f t="shared" si="1"/>
        <v>1917611.04</v>
      </c>
      <c r="H10" s="70">
        <f t="shared" si="1"/>
        <v>1008000</v>
      </c>
      <c r="I10" s="70">
        <f t="shared" si="1"/>
        <v>657400</v>
      </c>
      <c r="J10" s="70">
        <f t="shared" si="1"/>
        <v>328700</v>
      </c>
      <c r="K10" s="71"/>
    </row>
    <row r="11" spans="1:10" s="72" customFormat="1" ht="15" customHeight="1">
      <c r="A11" s="73" t="s">
        <v>51</v>
      </c>
      <c r="B11" s="74" t="s">
        <v>52</v>
      </c>
      <c r="C11" s="75">
        <f>'[1]Prognoza długu 2009r-projekt bu'!$C$17</f>
        <v>463841.33</v>
      </c>
      <c r="D11" s="76">
        <f>C11</f>
        <v>463841.33</v>
      </c>
      <c r="E11" s="76">
        <f>D11-D14-D26</f>
        <v>234105.00000000003</v>
      </c>
      <c r="F11" s="76">
        <f>E11+E16-E26</f>
        <v>139052.00000000003</v>
      </c>
      <c r="G11" s="76">
        <f>F11+F16-F26</f>
        <v>44000.00000000003</v>
      </c>
      <c r="H11" s="76">
        <f>G11+G16-G26</f>
        <v>22000.00000000003</v>
      </c>
      <c r="I11" s="76">
        <f>H11+H16-H26</f>
        <v>2.9103830456733704E-11</v>
      </c>
      <c r="J11" s="76">
        <f>I11+I16-I26</f>
        <v>2.9103830456733704E-11</v>
      </c>
    </row>
    <row r="12" spans="1:10" s="72" customFormat="1" ht="15" customHeight="1">
      <c r="A12" s="73" t="s">
        <v>53</v>
      </c>
      <c r="B12" s="74" t="s">
        <v>54</v>
      </c>
      <c r="C12" s="76">
        <f>'[1]Prognoza długu 2009r-projekt bu'!$C$10</f>
        <v>4279444.4</v>
      </c>
      <c r="D12" s="76">
        <f>C12</f>
        <v>4279444.4</v>
      </c>
      <c r="E12" s="76">
        <f aca="true" t="shared" si="2" ref="E12:J12">D12+D17-D25</f>
        <v>3497833.2800000003</v>
      </c>
      <c r="F12" s="76">
        <f t="shared" si="2"/>
        <v>2670222.16</v>
      </c>
      <c r="G12" s="76">
        <f t="shared" si="2"/>
        <v>1873611.04</v>
      </c>
      <c r="H12" s="76">
        <f t="shared" si="2"/>
        <v>986000</v>
      </c>
      <c r="I12" s="76">
        <f t="shared" si="2"/>
        <v>657400</v>
      </c>
      <c r="J12" s="76">
        <f t="shared" si="2"/>
        <v>328700</v>
      </c>
    </row>
    <row r="13" spans="1:10" s="72" customFormat="1" ht="15" customHeight="1">
      <c r="A13" s="73" t="s">
        <v>55</v>
      </c>
      <c r="B13" s="74" t="s">
        <v>56</v>
      </c>
      <c r="C13" s="76"/>
      <c r="D13" s="76"/>
      <c r="E13" s="76"/>
      <c r="F13" s="76"/>
      <c r="G13" s="76"/>
      <c r="H13" s="76"/>
      <c r="I13" s="76"/>
      <c r="J13" s="77"/>
    </row>
    <row r="14" spans="1:10" s="72" customFormat="1" ht="15" customHeight="1">
      <c r="A14" s="73" t="s">
        <v>57</v>
      </c>
      <c r="B14" s="74" t="s">
        <v>58</v>
      </c>
      <c r="C14" s="76"/>
      <c r="D14" s="76">
        <v>88872</v>
      </c>
      <c r="E14" s="76"/>
      <c r="F14" s="76"/>
      <c r="G14" s="76"/>
      <c r="H14" s="76"/>
      <c r="I14" s="76"/>
      <c r="J14" s="77"/>
    </row>
    <row r="15" spans="1:10" s="72" customFormat="1" ht="31.5" customHeight="1">
      <c r="A15" s="68" t="s">
        <v>59</v>
      </c>
      <c r="B15" s="69" t="s">
        <v>60</v>
      </c>
      <c r="C15" s="70"/>
      <c r="D15" s="70">
        <f aca="true" t="shared" si="3" ref="D15:J15">SUM(D19+D17+D16)</f>
        <v>0</v>
      </c>
      <c r="E15" s="70">
        <f t="shared" si="3"/>
        <v>0</v>
      </c>
      <c r="F15" s="70">
        <f t="shared" si="3"/>
        <v>0</v>
      </c>
      <c r="G15" s="70">
        <f t="shared" si="3"/>
        <v>0</v>
      </c>
      <c r="H15" s="70">
        <f t="shared" si="3"/>
        <v>0</v>
      </c>
      <c r="I15" s="70">
        <f t="shared" si="3"/>
        <v>0</v>
      </c>
      <c r="J15" s="70">
        <f t="shared" si="3"/>
        <v>0</v>
      </c>
    </row>
    <row r="16" spans="1:10" s="72" customFormat="1" ht="15" customHeight="1">
      <c r="A16" s="73" t="s">
        <v>51</v>
      </c>
      <c r="B16" s="74" t="s">
        <v>61</v>
      </c>
      <c r="C16" s="76"/>
      <c r="D16" s="76"/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</row>
    <row r="17" spans="1:10" s="72" customFormat="1" ht="15" customHeight="1">
      <c r="A17" s="73" t="s">
        <v>53</v>
      </c>
      <c r="B17" s="74" t="s">
        <v>62</v>
      </c>
      <c r="C17" s="76"/>
      <c r="D17" s="78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</row>
    <row r="18" spans="1:10" s="72" customFormat="1" ht="15" customHeight="1">
      <c r="A18" s="73"/>
      <c r="B18" s="79" t="s">
        <v>63</v>
      </c>
      <c r="C18" s="76"/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</row>
    <row r="19" spans="1:10" s="72" customFormat="1" ht="15" customHeight="1">
      <c r="A19" s="73" t="s">
        <v>55</v>
      </c>
      <c r="B19" s="79" t="s">
        <v>64</v>
      </c>
      <c r="C19" s="76"/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</row>
    <row r="20" spans="1:10" s="81" customFormat="1" ht="31.5" customHeight="1">
      <c r="A20" s="68" t="s">
        <v>65</v>
      </c>
      <c r="B20" s="69" t="s">
        <v>66</v>
      </c>
      <c r="C20" s="80"/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</row>
    <row r="21" spans="1:10" s="72" customFormat="1" ht="15" customHeight="1">
      <c r="A21" s="73" t="s">
        <v>51</v>
      </c>
      <c r="B21" s="74" t="s">
        <v>67</v>
      </c>
      <c r="C21" s="76"/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</row>
    <row r="22" spans="1:10" s="72" customFormat="1" ht="15" customHeight="1">
      <c r="A22" s="73" t="s">
        <v>53</v>
      </c>
      <c r="B22" s="74" t="s">
        <v>68</v>
      </c>
      <c r="C22" s="76"/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</row>
    <row r="23" spans="1:10" s="60" customFormat="1" ht="15.75" customHeight="1">
      <c r="A23" s="64">
        <v>2</v>
      </c>
      <c r="B23" s="65" t="s">
        <v>69</v>
      </c>
      <c r="C23" s="66"/>
      <c r="D23" s="66">
        <f>D24+D29</f>
        <v>1231470.45</v>
      </c>
      <c r="E23" s="66">
        <f aca="true" t="shared" si="4" ref="E23:J23">E24+E29</f>
        <v>1192064.12</v>
      </c>
      <c r="F23" s="66">
        <f t="shared" si="4"/>
        <v>1101142.12</v>
      </c>
      <c r="G23" s="66">
        <f t="shared" si="4"/>
        <v>1060586.04</v>
      </c>
      <c r="H23" s="66">
        <f t="shared" si="4"/>
        <v>441403</v>
      </c>
      <c r="I23" s="66">
        <f t="shared" si="4"/>
        <v>375640</v>
      </c>
      <c r="J23" s="66">
        <f t="shared" si="4"/>
        <v>353109</v>
      </c>
    </row>
    <row r="24" spans="1:10" s="60" customFormat="1" ht="27" customHeight="1">
      <c r="A24" s="82" t="s">
        <v>70</v>
      </c>
      <c r="B24" s="83" t="s">
        <v>71</v>
      </c>
      <c r="C24" s="84"/>
      <c r="D24" s="85">
        <f>D25+D26</f>
        <v>922475.45</v>
      </c>
      <c r="E24" s="85">
        <f aca="true" t="shared" si="5" ref="E24:J24">E25+E26</f>
        <v>922664.12</v>
      </c>
      <c r="F24" s="85">
        <f t="shared" si="5"/>
        <v>891663.12</v>
      </c>
      <c r="G24" s="85">
        <f t="shared" si="5"/>
        <v>909611.04</v>
      </c>
      <c r="H24" s="85">
        <f t="shared" si="5"/>
        <v>350600</v>
      </c>
      <c r="I24" s="85">
        <f t="shared" si="5"/>
        <v>328700</v>
      </c>
      <c r="J24" s="85">
        <f t="shared" si="5"/>
        <v>328700</v>
      </c>
    </row>
    <row r="25" spans="1:10" s="72" customFormat="1" ht="15" customHeight="1">
      <c r="A25" s="73" t="s">
        <v>51</v>
      </c>
      <c r="B25" s="86" t="s">
        <v>72</v>
      </c>
      <c r="C25" s="76"/>
      <c r="D25" s="76">
        <f>'[1]Prognoza długu 2009r-projekt bu'!$F$10</f>
        <v>781611.12</v>
      </c>
      <c r="E25" s="76">
        <f>'[1]Prognoza długu 2009r-projekt bu'!$G$10</f>
        <v>827611.12</v>
      </c>
      <c r="F25" s="76">
        <f>'[1]Prognoza długu 2009r-projekt bu'!$H$10</f>
        <v>796611.12</v>
      </c>
      <c r="G25" s="76">
        <f>'[1]Prognoza długu 2009r-projekt bu'!$I$10</f>
        <v>887611.04</v>
      </c>
      <c r="H25" s="76">
        <f>'[1]Prognoza długu 2009r-projekt bu'!$J$10</f>
        <v>328600</v>
      </c>
      <c r="I25" s="76">
        <f>'[1]Prognoza długu 2009r-projekt bu'!$K$10</f>
        <v>328700</v>
      </c>
      <c r="J25" s="76">
        <f>'[1]Prognoza długu 2009r-projekt bu'!$L$10</f>
        <v>328700</v>
      </c>
    </row>
    <row r="26" spans="1:10" s="72" customFormat="1" ht="15" customHeight="1">
      <c r="A26" s="73" t="s">
        <v>53</v>
      </c>
      <c r="B26" s="86" t="s">
        <v>52</v>
      </c>
      <c r="C26" s="76"/>
      <c r="D26" s="76">
        <v>140864.33</v>
      </c>
      <c r="E26" s="76">
        <f>'Prognoza-analityka'!H17</f>
        <v>95053</v>
      </c>
      <c r="F26" s="76">
        <f>'[1]Prognoza długu 2009r-projekt bu'!$H$17</f>
        <v>95052</v>
      </c>
      <c r="G26" s="76">
        <f>'[1]Prognoza długu 2009r-projekt bu'!$I$17</f>
        <v>22000</v>
      </c>
      <c r="H26" s="76">
        <f>'[1]Prognoza długu 2009r-projekt bu'!$J$17</f>
        <v>22000</v>
      </c>
      <c r="I26" s="76">
        <f>'[1]Prognoza długu 2009r-projekt bu'!$K$17</f>
        <v>0</v>
      </c>
      <c r="J26" s="76">
        <f>'[1]Prognoza długu 2009r-projekt bu'!$L$17</f>
        <v>0</v>
      </c>
    </row>
    <row r="27" spans="1:10" s="72" customFormat="1" ht="15" customHeight="1">
      <c r="A27" s="73" t="s">
        <v>55</v>
      </c>
      <c r="B27" s="86" t="s">
        <v>73</v>
      </c>
      <c r="C27" s="76"/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</row>
    <row r="28" spans="1:10" s="81" customFormat="1" ht="29.25" customHeight="1">
      <c r="A28" s="68" t="s">
        <v>74</v>
      </c>
      <c r="B28" s="69" t="s">
        <v>75</v>
      </c>
      <c r="C28" s="80"/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</row>
    <row r="29" spans="1:10" s="72" customFormat="1" ht="15" customHeight="1">
      <c r="A29" s="68" t="s">
        <v>76</v>
      </c>
      <c r="B29" s="87" t="s">
        <v>77</v>
      </c>
      <c r="C29" s="76"/>
      <c r="D29" s="88">
        <v>308995</v>
      </c>
      <c r="E29" s="88">
        <v>269400</v>
      </c>
      <c r="F29" s="88">
        <v>209479</v>
      </c>
      <c r="G29" s="88">
        <v>150975</v>
      </c>
      <c r="H29" s="88">
        <v>90803</v>
      </c>
      <c r="I29" s="88">
        <v>46940</v>
      </c>
      <c r="J29" s="89">
        <v>24409</v>
      </c>
    </row>
    <row r="30" spans="1:10" s="94" customFormat="1" ht="14.25" customHeight="1">
      <c r="A30" s="90">
        <v>3</v>
      </c>
      <c r="B30" s="65" t="s">
        <v>78</v>
      </c>
      <c r="C30" s="91"/>
      <c r="D30" s="92">
        <v>55695664</v>
      </c>
      <c r="E30" s="93">
        <f>'[1]Prognoza długu 2009r-projekt bu'!$G$6</f>
        <v>54174702.80757629</v>
      </c>
      <c r="F30" s="93">
        <f>'[1]Prognoza długu 2009r-projekt bu'!$H$6</f>
        <v>55204022.16092025</v>
      </c>
      <c r="G30" s="93">
        <f>'[1]Prognoza długu 2009r-projekt bu'!$I$6</f>
        <v>56252898.58197774</v>
      </c>
      <c r="H30" s="93">
        <f>'[1]Prognoza długu 2009r-projekt bu'!$J$6</f>
        <v>49363952</v>
      </c>
      <c r="I30" s="93">
        <f>'[1]Prognoza długu 2009r-projekt bu'!$K$6</f>
        <v>50104411</v>
      </c>
      <c r="J30" s="93">
        <f>'[1]Prognoza długu 2009r-projekt bu'!$L$6</f>
        <v>50855977</v>
      </c>
    </row>
    <row r="31" spans="1:10" s="60" customFormat="1" ht="19.5" customHeight="1">
      <c r="A31" s="64">
        <v>4</v>
      </c>
      <c r="B31" s="65" t="s">
        <v>79</v>
      </c>
      <c r="C31" s="95"/>
      <c r="D31" s="96">
        <v>56264579.73</v>
      </c>
      <c r="E31" s="96">
        <f aca="true" t="shared" si="6" ref="E31:J31">E30-E24</f>
        <v>53252038.687576294</v>
      </c>
      <c r="F31" s="96">
        <f t="shared" si="6"/>
        <v>54312359.04092025</v>
      </c>
      <c r="G31" s="96">
        <f t="shared" si="6"/>
        <v>55343287.54197774</v>
      </c>
      <c r="H31" s="96">
        <f t="shared" si="6"/>
        <v>49013352</v>
      </c>
      <c r="I31" s="96">
        <f t="shared" si="6"/>
        <v>49775711</v>
      </c>
      <c r="J31" s="96">
        <f t="shared" si="6"/>
        <v>50527277</v>
      </c>
    </row>
    <row r="32" spans="1:10" s="97" customFormat="1" ht="17.25" customHeight="1">
      <c r="A32" s="64">
        <v>5</v>
      </c>
      <c r="B32" s="65" t="s">
        <v>80</v>
      </c>
      <c r="C32" s="96"/>
      <c r="D32" s="96">
        <f>D30-D31</f>
        <v>-568915.7299999967</v>
      </c>
      <c r="E32" s="96">
        <f aca="true" t="shared" si="7" ref="E32:J32">E30-E31</f>
        <v>922664.1199999973</v>
      </c>
      <c r="F32" s="96">
        <f t="shared" si="7"/>
        <v>891663.1199999973</v>
      </c>
      <c r="G32" s="96">
        <f t="shared" si="7"/>
        <v>909611.0399999991</v>
      </c>
      <c r="H32" s="96">
        <f t="shared" si="7"/>
        <v>350600</v>
      </c>
      <c r="I32" s="96">
        <f t="shared" si="7"/>
        <v>328700</v>
      </c>
      <c r="J32" s="96">
        <f t="shared" si="7"/>
        <v>328700</v>
      </c>
    </row>
    <row r="33" spans="1:10" s="97" customFormat="1" ht="16.5" customHeight="1">
      <c r="A33" s="64">
        <v>6</v>
      </c>
      <c r="B33" s="65" t="s">
        <v>81</v>
      </c>
      <c r="C33" s="98"/>
      <c r="D33" s="98"/>
      <c r="E33" s="98"/>
      <c r="F33" s="98"/>
      <c r="G33" s="98"/>
      <c r="H33" s="98"/>
      <c r="I33" s="98"/>
      <c r="J33" s="98"/>
    </row>
    <row r="34" spans="1:10" s="60" customFormat="1" ht="21" customHeight="1">
      <c r="A34" s="64" t="s">
        <v>82</v>
      </c>
      <c r="B34" s="99" t="s">
        <v>83</v>
      </c>
      <c r="C34" s="98"/>
      <c r="D34" s="96">
        <f aca="true" t="shared" si="8" ref="D34:J34">(D10+D15-D24)/D30*100</f>
        <v>6.70059033679893</v>
      </c>
      <c r="E34" s="96">
        <f t="shared" si="8"/>
        <v>5.185582964761784</v>
      </c>
      <c r="F34" s="96">
        <f t="shared" si="8"/>
        <v>3.4736799329768866</v>
      </c>
      <c r="G34" s="96">
        <f t="shared" si="8"/>
        <v>1.791907662377672</v>
      </c>
      <c r="H34" s="96">
        <f t="shared" si="8"/>
        <v>1.3317410243004857</v>
      </c>
      <c r="I34" s="96">
        <f t="shared" si="8"/>
        <v>0.656030064897879</v>
      </c>
      <c r="J34" s="96">
        <f t="shared" si="8"/>
        <v>0</v>
      </c>
    </row>
    <row r="35" spans="1:10" s="72" customFormat="1" ht="32.25" customHeight="1">
      <c r="A35" s="100" t="s">
        <v>84</v>
      </c>
      <c r="B35" s="69" t="s">
        <v>85</v>
      </c>
      <c r="C35" s="70"/>
      <c r="D35" s="70">
        <f aca="true" t="shared" si="9" ref="D35:J35">(D10+D15-D20-D24-D28)/D30*100</f>
        <v>6.70059033679893</v>
      </c>
      <c r="E35" s="70">
        <f t="shared" si="9"/>
        <v>5.185582964761784</v>
      </c>
      <c r="F35" s="70">
        <f t="shared" si="9"/>
        <v>3.4736799329768866</v>
      </c>
      <c r="G35" s="70">
        <f t="shared" si="9"/>
        <v>1.791907662377672</v>
      </c>
      <c r="H35" s="70">
        <f t="shared" si="9"/>
        <v>1.3317410243004857</v>
      </c>
      <c r="I35" s="70">
        <f t="shared" si="9"/>
        <v>0.656030064897879</v>
      </c>
      <c r="J35" s="70">
        <f t="shared" si="9"/>
        <v>0</v>
      </c>
    </row>
    <row r="36" spans="1:10" s="72" customFormat="1" ht="19.5" customHeight="1">
      <c r="A36" s="64" t="s">
        <v>86</v>
      </c>
      <c r="B36" s="69" t="s">
        <v>87</v>
      </c>
      <c r="C36" s="76"/>
      <c r="D36" s="76">
        <f>(D24+D29)/D30*100</f>
        <v>2.2110705960880543</v>
      </c>
      <c r="E36" s="76">
        <f aca="true" t="shared" si="10" ref="E36:J36">E23/E30*100</f>
        <v>2.2004073086180194</v>
      </c>
      <c r="F36" s="76">
        <f t="shared" si="10"/>
        <v>1.9946773385282697</v>
      </c>
      <c r="G36" s="76">
        <f t="shared" si="10"/>
        <v>1.8853891385781671</v>
      </c>
      <c r="H36" s="76">
        <f t="shared" si="10"/>
        <v>0.8941808386816356</v>
      </c>
      <c r="I36" s="76">
        <f t="shared" si="10"/>
        <v>0.7497144313302075</v>
      </c>
      <c r="J36" s="76">
        <f t="shared" si="10"/>
        <v>0.6943313663996663</v>
      </c>
    </row>
    <row r="37" spans="1:10" s="72" customFormat="1" ht="28.5" customHeight="1">
      <c r="A37" s="64" t="s">
        <v>88</v>
      </c>
      <c r="B37" s="69" t="s">
        <v>89</v>
      </c>
      <c r="C37" s="76"/>
      <c r="D37" s="76">
        <f aca="true" t="shared" si="11" ref="D37:J37">(D24+D29-D28)/D30*100</f>
        <v>2.2110705960880543</v>
      </c>
      <c r="E37" s="76">
        <f t="shared" si="11"/>
        <v>2.2004073086180194</v>
      </c>
      <c r="F37" s="76">
        <f t="shared" si="11"/>
        <v>1.9946773385282697</v>
      </c>
      <c r="G37" s="76">
        <f t="shared" si="11"/>
        <v>1.8853891385781671</v>
      </c>
      <c r="H37" s="76">
        <f t="shared" si="11"/>
        <v>0.8941808386816356</v>
      </c>
      <c r="I37" s="76">
        <f t="shared" si="11"/>
        <v>0.7497144313302075</v>
      </c>
      <c r="J37" s="76">
        <f t="shared" si="11"/>
        <v>0.6943313663996663</v>
      </c>
    </row>
    <row r="39" spans="2:10" ht="12.75">
      <c r="B39" s="101"/>
      <c r="G39" s="55"/>
      <c r="H39" s="55"/>
      <c r="I39" s="55"/>
      <c r="J39" s="55"/>
    </row>
    <row r="40" spans="3:9" ht="15" customHeight="1">
      <c r="C40" s="115"/>
      <c r="D40" s="115"/>
      <c r="E40" s="115"/>
      <c r="G40" t="s">
        <v>90</v>
      </c>
      <c r="H40" s="55"/>
      <c r="I40" s="55"/>
    </row>
    <row r="41" spans="2:8" ht="21" customHeight="1">
      <c r="B41" s="102"/>
      <c r="C41" s="115"/>
      <c r="D41" s="115"/>
      <c r="E41" s="115"/>
      <c r="G41" s="115" t="s">
        <v>91</v>
      </c>
      <c r="H41" s="115"/>
    </row>
    <row r="42" ht="12.75">
      <c r="B42" s="51"/>
    </row>
    <row r="43" ht="12.75">
      <c r="B43" s="102"/>
    </row>
    <row r="44" spans="2:7" ht="12.75">
      <c r="B44" s="51"/>
      <c r="G44" t="s">
        <v>41</v>
      </c>
    </row>
    <row r="45" ht="12.75">
      <c r="B45" s="102"/>
    </row>
    <row r="46" ht="12.75">
      <c r="B46" s="51"/>
    </row>
  </sheetData>
  <mergeCells count="8">
    <mergeCell ref="C40:E40"/>
    <mergeCell ref="C41:E41"/>
    <mergeCell ref="G41:H41"/>
    <mergeCell ref="A3:J3"/>
    <mergeCell ref="A6:A7"/>
    <mergeCell ref="B6:B7"/>
    <mergeCell ref="C6:C7"/>
    <mergeCell ref="D6:J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2010-01-04T10:15:40Z</cp:lastPrinted>
  <dcterms:created xsi:type="dcterms:W3CDTF">1997-02-26T13:46:56Z</dcterms:created>
  <dcterms:modified xsi:type="dcterms:W3CDTF">2010-01-04T11:48:18Z</dcterms:modified>
  <cp:category/>
  <cp:version/>
  <cp:contentType/>
  <cp:contentStatus/>
</cp:coreProperties>
</file>