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13.01.2010" sheetId="1" r:id="rId1"/>
    <sheet name="Analityka 13.01.2010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<sst xmlns="http://schemas.openxmlformats.org/spreadsheetml/2006/main" count="104" uniqueCount="91">
  <si>
    <t>Prognoza kwoty długu powiatu i spłat na rok 2010  roku i lata następne</t>
  </si>
  <si>
    <t>Lp.</t>
  </si>
  <si>
    <t>Wyszczególnienie</t>
  </si>
  <si>
    <t>Kwota długu na dzień 31.12.2009</t>
  </si>
  <si>
    <t>Prognoza</t>
  </si>
  <si>
    <t>1.</t>
  </si>
  <si>
    <r>
      <t xml:space="preserve">Zobowiązania wg tytułów dłużnych: </t>
    </r>
    <r>
      <rPr>
        <sz val="10"/>
        <rFont val="Arial"/>
        <family val="2"/>
      </rPr>
      <t>(1.1+1.2)</t>
    </r>
  </si>
  <si>
    <t>1.1</t>
  </si>
  <si>
    <t>Zaciągnięte zobowiązania z tytułu ( bez zobowiązań okreslonych w art.170 ust.3 ufp )</t>
  </si>
  <si>
    <t>a</t>
  </si>
  <si>
    <t>pożyczek</t>
  </si>
  <si>
    <t>b</t>
  </si>
  <si>
    <t>kredytów</t>
  </si>
  <si>
    <t>c</t>
  </si>
  <si>
    <t>obligacji</t>
  </si>
  <si>
    <t>d</t>
  </si>
  <si>
    <t>umorzenie pożyczki</t>
  </si>
  <si>
    <t>1.2</t>
  </si>
  <si>
    <t>Planowane w roku budżetowym (bez zobowiązań okreslonych w art.170 ust.3 ufp)</t>
  </si>
  <si>
    <t>pożyczki</t>
  </si>
  <si>
    <t>kredyty,  w tym:</t>
  </si>
  <si>
    <t xml:space="preserve">   EBOiR</t>
  </si>
  <si>
    <t>obligacje</t>
  </si>
  <si>
    <t>1.3</t>
  </si>
  <si>
    <t>Pożyczki, kredyty i obligacje (w związku z umową określoną  w art. 170 ust.3 ufp)</t>
  </si>
  <si>
    <t xml:space="preserve">Zaciągnięte zobowiązania </t>
  </si>
  <si>
    <t>Planowane zobowiązania</t>
  </si>
  <si>
    <t>Obsługa długu</t>
  </si>
  <si>
    <t>2.1</t>
  </si>
  <si>
    <t>Spłata rat kapitałowych ( z wyłączeniem zobowiązań określonych w  art.169 ust.3 ufp)</t>
  </si>
  <si>
    <t xml:space="preserve">kredytów </t>
  </si>
  <si>
    <t>udzielonych poręczeń</t>
  </si>
  <si>
    <t>2.2</t>
  </si>
  <si>
    <t>Spłata rat kapitałowych z tytułu zobowiązań okreslonych w art. 169 ust.3 ufp</t>
  </si>
  <si>
    <t>2.3</t>
  </si>
  <si>
    <t xml:space="preserve">Spłata odsetek i dyskonta 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</si>
  <si>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</si>
  <si>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</si>
  <si>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</si>
  <si>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</si>
  <si>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</si>
  <si>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t xml:space="preserve">długu (art. 170 ust. 1)         </t>
  </si>
  <si>
    <t>6.2</t>
  </si>
  <si>
    <r>
      <t xml:space="preserve">długu po uwzględnieniu wyłączeń </t>
    </r>
    <r>
      <rPr>
        <sz val="10"/>
        <rFont val="Arial"/>
        <family val="2"/>
      </rPr>
      <t xml:space="preserve">(art. 170 ust. 3)
</t>
    </r>
  </si>
  <si>
    <t>6.3</t>
  </si>
  <si>
    <r>
      <t xml:space="preserve">spłaty zadłużenia </t>
    </r>
    <r>
      <rPr>
        <sz val="10"/>
        <rFont val="Arial"/>
        <family val="2"/>
      </rPr>
      <t>(art. 169 ust. 1)        (2.1+2.2+2.3+2.4):3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</si>
  <si>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</si>
  <si>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</si>
  <si>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Starosta Powiatu Mławskiego</t>
  </si>
  <si>
    <t>Włodzimierz Wojnarowski</t>
  </si>
  <si>
    <t xml:space="preserve"> </t>
  </si>
  <si>
    <t>PROGNOZA DŁUGU POWIATU NA DZIEŃ 31.12.2010r  I LATA NASTĘPNE</t>
  </si>
  <si>
    <t>Załącznik Nr 4 do Uchwały Rady Powiatu Mławskiego</t>
  </si>
  <si>
    <t>Nr  I/ ……./2008 z dnia ..........2008 r.</t>
  </si>
  <si>
    <t>A</t>
  </si>
  <si>
    <t>Kwota zadłużenia na dzień 31.12.2010</t>
  </si>
  <si>
    <t>w zł</t>
  </si>
  <si>
    <t>%</t>
  </si>
  <si>
    <t>Planowana kwota zadłużenia na dzień 31.12.2009</t>
  </si>
  <si>
    <t>Planowne zaciągnięcie zobowiązań w roku 2010</t>
  </si>
  <si>
    <t>Ostateczna kwota zadłużenia</t>
  </si>
  <si>
    <t>Kwota spłat w roku 2010</t>
  </si>
  <si>
    <t>Kwota spłat w roku 2011</t>
  </si>
  <si>
    <t>Kwota spłat w roku 2012</t>
  </si>
  <si>
    <t>Kwota spłat w roku 2013</t>
  </si>
  <si>
    <t>Kwota spłat w roku 2014</t>
  </si>
  <si>
    <t>Kwota spłat w roku 2015</t>
  </si>
  <si>
    <t>Kwota spłat w roku 2016</t>
  </si>
  <si>
    <t>Kwota spłat w roku 2017</t>
  </si>
  <si>
    <t>Kwota spłat w roku 2018</t>
  </si>
  <si>
    <t>6=3-4+5</t>
  </si>
  <si>
    <t>E</t>
  </si>
  <si>
    <t>Zobowiązania wg tytułów dłużnych/E1+E2/</t>
  </si>
  <si>
    <t>E1</t>
  </si>
  <si>
    <t>Kredyty</t>
  </si>
  <si>
    <t>Kredyt zaciagnięty /Sala gimnastyczna/</t>
  </si>
  <si>
    <t>2.</t>
  </si>
  <si>
    <t>Kredyt zaciągnięy w roku 2002/Sala gimnastyczna/</t>
  </si>
  <si>
    <t>4.</t>
  </si>
  <si>
    <t>przychody na zadania inwestycyjne</t>
  </si>
  <si>
    <t>7.</t>
  </si>
  <si>
    <t>Wymiana stolarki okiennej w budynku Zespołu Szkół nr 3 w Mławie</t>
  </si>
  <si>
    <t>Budowa Hali Sportowej przy I LO w Mławie-cały kredyt</t>
  </si>
  <si>
    <t>Modernizacja drogi Mława-Dębsk-Dzierzgowo</t>
  </si>
  <si>
    <t>E2</t>
  </si>
  <si>
    <t>Pożyczki w tym:</t>
  </si>
  <si>
    <t>Na modernizację kotłowni w PUP</t>
  </si>
  <si>
    <t>Termomodernizacja budynku Bursy Szkolnej w Mławie</t>
  </si>
  <si>
    <t>Termomodernizacja budynku Zespołu Szkół Nr 1 w Mławie</t>
  </si>
  <si>
    <t>Termomodernizacja w oświacie</t>
  </si>
  <si>
    <t>Termomodernizacja budynku I LO im.St.Wyspiańskiego  w Mławie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</si>
</sst>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7">
    <font>
      <sz val="10"/>
      <name val="Arial CE"/>
      <family val="0"/>
    </font>
    <font>
      <b/>
      <sz val="14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sz val="9"/>
      <color indexed="8"/>
      <name val="Arial CE"/>
      <family val="0"/>
    </font>
    <font>
      <sz val="9"/>
      <name val="Arial"/>
      <family val="0"/>
    </font>
    <font>
      <sz val="9"/>
      <color indexed="10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9"/>
      <color indexed="18"/>
      <name val="Arial CE"/>
      <family val="0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" fontId="3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wrapText="1" indent="1"/>
    </xf>
    <xf numFmtId="0" fontId="2" fillId="3" borderId="1" xfId="0" applyFont="1" applyFill="1" applyBorder="1" applyAlignment="1">
      <alignment wrapText="1"/>
    </xf>
    <xf numFmtId="4" fontId="5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0" fontId="2" fillId="3" borderId="0" xfId="0" applyFont="1" applyFill="1" applyAlignment="1">
      <alignment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12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3" fontId="8" fillId="0" borderId="9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2" borderId="11" xfId="0" applyFont="1" applyFill="1" applyBorder="1" applyAlignment="1">
      <alignment/>
    </xf>
    <xf numFmtId="0" fontId="9" fillId="2" borderId="12" xfId="0" applyFont="1" applyFill="1" applyBorder="1" applyAlignment="1">
      <alignment wrapText="1"/>
    </xf>
    <xf numFmtId="4" fontId="9" fillId="2" borderId="12" xfId="0" applyNumberFormat="1" applyFont="1" applyFill="1" applyBorder="1" applyAlignment="1">
      <alignment horizontal="center" wrapText="1"/>
    </xf>
    <xf numFmtId="4" fontId="13" fillId="2" borderId="12" xfId="0" applyNumberFormat="1" applyFont="1" applyFill="1" applyBorder="1" applyAlignment="1">
      <alignment horizontal="center" wrapText="1"/>
    </xf>
    <xf numFmtId="4" fontId="9" fillId="2" borderId="13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4" fontId="14" fillId="2" borderId="12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right" wrapText="1"/>
    </xf>
    <xf numFmtId="4" fontId="8" fillId="0" borderId="2" xfId="0" applyNumberFormat="1" applyFont="1" applyBorder="1" applyAlignment="1">
      <alignment horizontal="center" wrapText="1"/>
    </xf>
    <xf numFmtId="4" fontId="12" fillId="0" borderId="2" xfId="0" applyNumberFormat="1" applyFont="1" applyBorder="1" applyAlignment="1">
      <alignment horizontal="right" wrapText="1"/>
    </xf>
    <xf numFmtId="10" fontId="0" fillId="0" borderId="0" xfId="17" applyNumberFormat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right" wrapText="1"/>
    </xf>
    <xf numFmtId="4" fontId="8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left" wrapText="1"/>
    </xf>
    <xf numFmtId="4" fontId="8" fillId="0" borderId="9" xfId="0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4" fontId="8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4" fontId="14" fillId="2" borderId="1" xfId="0" applyNumberFormat="1" applyFont="1" applyFill="1" applyBorder="1" applyAlignment="1">
      <alignment horizontal="right" wrapText="1"/>
    </xf>
    <xf numFmtId="4" fontId="14" fillId="2" borderId="1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4" fontId="8" fillId="0" borderId="9" xfId="0" applyNumberFormat="1" applyFont="1" applyBorder="1" applyAlignment="1">
      <alignment horizontal="right"/>
    </xf>
    <xf numFmtId="4" fontId="12" fillId="0" borderId="9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4" fontId="15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9" xfId="0" applyFont="1" applyBorder="1" applyAlignment="1">
      <alignment horizontal="center" wrapText="1"/>
    </xf>
    <xf numFmtId="0" fontId="8" fillId="0" borderId="18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&#322;a&#347;ciciel\Pulpit\Skarbnik%20toshiba\Materia&#322;y%20planistyczne%20do%20bud&#380;etu\Materia&#322;y%20planistyczne%20na%20rok%202010\Prognoza%20d&#322;ugu%20-%20Za&#322;acznik%20Nr%204-analityka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noza długu 2010r-projekt bu"/>
      <sheetName val="Prognoza długu po zmianach usta"/>
    </sheetNames>
    <sheetDataSet>
      <sheetData sheetId="0">
        <row r="6">
          <cell r="G6">
            <v>55204022.16092025</v>
          </cell>
          <cell r="H6">
            <v>56252898.58197774</v>
          </cell>
          <cell r="I6">
            <v>49363952</v>
          </cell>
          <cell r="J6">
            <v>50104411</v>
          </cell>
          <cell r="K6">
            <v>50855977</v>
          </cell>
          <cell r="L6">
            <v>53398775.85</v>
          </cell>
          <cell r="M6">
            <v>56068714.642500006</v>
          </cell>
          <cell r="N6">
            <v>58872150.374625005</v>
          </cell>
        </row>
        <row r="9">
          <cell r="K9">
            <v>978100</v>
          </cell>
          <cell r="L9">
            <v>997800</v>
          </cell>
          <cell r="M9">
            <v>818000</v>
          </cell>
        </row>
        <row r="10">
          <cell r="F10">
            <v>827611.12</v>
          </cell>
          <cell r="G10">
            <v>904611.12</v>
          </cell>
          <cell r="H10">
            <v>977611.04</v>
          </cell>
          <cell r="I10">
            <v>968000</v>
          </cell>
          <cell r="J10">
            <v>978100</v>
          </cell>
          <cell r="N10">
            <v>818000</v>
          </cell>
        </row>
        <row r="17">
          <cell r="H17">
            <v>22000</v>
          </cell>
          <cell r="I17">
            <v>22000</v>
          </cell>
          <cell r="J17">
            <v>0</v>
          </cell>
          <cell r="K17">
            <v>0</v>
          </cell>
          <cell r="L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6"/>
  <sheetViews>
    <sheetView tabSelected="1" workbookViewId="0" topLeftCell="A1">
      <selection activeCell="A1" sqref="A1:L41"/>
    </sheetView>
  </sheetViews>
  <sheetFormatPr defaultColWidth="9.00390625" defaultRowHeight="12.75"/>
  <cols>
    <col min="1" max="1" width="6.25390625" style="0" customWidth="1"/>
    <col min="2" max="2" width="55.875" style="0" customWidth="1"/>
    <col min="3" max="3" width="12.75390625" style="0" customWidth="1"/>
    <col min="4" max="4" width="13.375" style="0" customWidth="1"/>
    <col min="5" max="5" width="13.75390625" style="0" customWidth="1"/>
    <col min="6" max="7" width="13.625" style="0" customWidth="1"/>
    <col min="8" max="8" width="13.125" style="0" customWidth="1"/>
    <col min="9" max="9" width="13.375" style="0" customWidth="1"/>
    <col min="10" max="10" width="12.375" style="0" customWidth="1"/>
    <col min="11" max="11" width="13.125" style="0" customWidth="1"/>
    <col min="12" max="12" width="13.75390625" style="0" customWidth="1"/>
  </cols>
  <sheetData>
    <row r="3" spans="1:9" ht="18">
      <c r="A3" s="117" t="s">
        <v>0</v>
      </c>
      <c r="B3" s="117"/>
      <c r="C3" s="117"/>
      <c r="D3" s="117"/>
      <c r="E3" s="117"/>
      <c r="F3" s="117"/>
      <c r="G3" s="117"/>
      <c r="H3" s="117"/>
      <c r="I3" s="117"/>
    </row>
    <row r="4" spans="1:8" ht="9" customHeight="1">
      <c r="A4" s="1"/>
      <c r="B4" s="1"/>
      <c r="C4" s="1"/>
      <c r="D4" s="1"/>
      <c r="E4" s="1"/>
      <c r="F4" s="1"/>
      <c r="G4" s="1"/>
      <c r="H4" s="1"/>
    </row>
    <row r="5" ht="12.75">
      <c r="L5" s="2"/>
    </row>
    <row r="6" spans="1:12" s="4" customFormat="1" ht="35.25" customHeight="1">
      <c r="A6" s="118" t="s">
        <v>1</v>
      </c>
      <c r="B6" s="118" t="s">
        <v>2</v>
      </c>
      <c r="C6" s="120" t="s">
        <v>3</v>
      </c>
      <c r="D6" s="121" t="s">
        <v>4</v>
      </c>
      <c r="E6" s="121"/>
      <c r="F6" s="121"/>
      <c r="G6" s="121"/>
      <c r="H6" s="121"/>
      <c r="I6" s="121"/>
      <c r="J6" s="121"/>
      <c r="K6" s="121"/>
      <c r="L6" s="121"/>
    </row>
    <row r="7" spans="1:12" s="4" customFormat="1" ht="23.25" customHeight="1">
      <c r="A7" s="119"/>
      <c r="B7" s="119"/>
      <c r="C7" s="120"/>
      <c r="D7" s="3">
        <v>2010</v>
      </c>
      <c r="E7" s="3">
        <v>2011</v>
      </c>
      <c r="F7" s="3">
        <v>2012</v>
      </c>
      <c r="G7" s="3">
        <v>2013</v>
      </c>
      <c r="H7" s="3">
        <v>2014</v>
      </c>
      <c r="I7" s="3">
        <v>2015</v>
      </c>
      <c r="J7" s="3">
        <v>2016</v>
      </c>
      <c r="K7" s="3">
        <v>2017</v>
      </c>
      <c r="L7" s="3">
        <v>2018</v>
      </c>
    </row>
    <row r="8" spans="1:12" s="6" customFormat="1" ht="8.25">
      <c r="A8" s="5">
        <v>1</v>
      </c>
      <c r="B8" s="5">
        <v>2</v>
      </c>
      <c r="C8" s="5">
        <v>3</v>
      </c>
      <c r="D8" s="5">
        <v>5</v>
      </c>
      <c r="E8" s="5">
        <v>6</v>
      </c>
      <c r="F8" s="5">
        <v>7</v>
      </c>
      <c r="G8" s="5">
        <v>8</v>
      </c>
      <c r="H8" s="5">
        <v>9</v>
      </c>
      <c r="I8" s="5">
        <v>10</v>
      </c>
      <c r="J8" s="5">
        <v>11</v>
      </c>
      <c r="K8" s="5">
        <v>12</v>
      </c>
      <c r="L8" s="5">
        <v>13</v>
      </c>
    </row>
    <row r="9" spans="1:12" s="4" customFormat="1" ht="17.25" customHeight="1">
      <c r="A9" s="7" t="s">
        <v>5</v>
      </c>
      <c r="B9" s="8" t="s">
        <v>6</v>
      </c>
      <c r="C9" s="9">
        <f>C10+C15</f>
        <v>3731938.2800000003</v>
      </c>
      <c r="D9" s="9">
        <f aca="true" t="shared" si="0" ref="D9:L9">D10+D15</f>
        <v>8501938.28</v>
      </c>
      <c r="E9" s="9">
        <f t="shared" si="0"/>
        <v>7579274.159999999</v>
      </c>
      <c r="F9" s="9">
        <f t="shared" si="0"/>
        <v>6579611.039999999</v>
      </c>
      <c r="G9" s="9">
        <f t="shared" si="0"/>
        <v>5579999.999999999</v>
      </c>
      <c r="H9" s="9">
        <f t="shared" si="0"/>
        <v>4589999.999999999</v>
      </c>
      <c r="I9" s="9">
        <f t="shared" si="0"/>
        <v>3611899.999999999</v>
      </c>
      <c r="J9" s="9">
        <f t="shared" si="0"/>
        <v>2633799.999999999</v>
      </c>
      <c r="K9" s="9">
        <f t="shared" si="0"/>
        <v>1635999.999999999</v>
      </c>
      <c r="L9" s="9">
        <f t="shared" si="0"/>
        <v>817999.9999999991</v>
      </c>
    </row>
    <row r="10" spans="1:12" s="14" customFormat="1" ht="32.25" customHeight="1">
      <c r="A10" s="10" t="s">
        <v>7</v>
      </c>
      <c r="B10" s="11" t="s">
        <v>8</v>
      </c>
      <c r="C10" s="12">
        <f>SUM(C11:C13)</f>
        <v>3731938.2800000003</v>
      </c>
      <c r="D10" s="12">
        <f aca="true" t="shared" si="1" ref="D10:L10">SUM(D11:D13)-D14</f>
        <v>3731938.28</v>
      </c>
      <c r="E10" s="12">
        <f t="shared" si="1"/>
        <v>7579274.159999999</v>
      </c>
      <c r="F10" s="12">
        <f t="shared" si="1"/>
        <v>6579611.039999999</v>
      </c>
      <c r="G10" s="12">
        <f t="shared" si="1"/>
        <v>5579999.999999999</v>
      </c>
      <c r="H10" s="12">
        <f t="shared" si="1"/>
        <v>4589999.999999999</v>
      </c>
      <c r="I10" s="12">
        <f t="shared" si="1"/>
        <v>3611899.999999999</v>
      </c>
      <c r="J10" s="12">
        <f t="shared" si="1"/>
        <v>2633799.999999999</v>
      </c>
      <c r="K10" s="13">
        <f t="shared" si="1"/>
        <v>1635999.999999999</v>
      </c>
      <c r="L10" s="13">
        <f t="shared" si="1"/>
        <v>817999.9999999991</v>
      </c>
    </row>
    <row r="11" spans="1:12" s="14" customFormat="1" ht="15" customHeight="1">
      <c r="A11" s="15" t="s">
        <v>9</v>
      </c>
      <c r="B11" s="16" t="s">
        <v>10</v>
      </c>
      <c r="C11" s="17">
        <f>'Analityka 13.01.2010'!C17</f>
        <v>234105</v>
      </c>
      <c r="D11" s="18">
        <f>C11</f>
        <v>234105</v>
      </c>
      <c r="E11" s="18">
        <f aca="true" t="shared" si="2" ref="E11:L11">D11+D16-D26</f>
        <v>139052</v>
      </c>
      <c r="F11" s="18">
        <f t="shared" si="2"/>
        <v>44000</v>
      </c>
      <c r="G11" s="18">
        <f t="shared" si="2"/>
        <v>22000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</row>
    <row r="12" spans="1:12" s="14" customFormat="1" ht="15" customHeight="1">
      <c r="A12" s="15" t="s">
        <v>11</v>
      </c>
      <c r="B12" s="16" t="s">
        <v>12</v>
      </c>
      <c r="C12" s="18">
        <f>'Analityka 13.01.2010'!C10</f>
        <v>3497833.2800000003</v>
      </c>
      <c r="D12" s="18">
        <v>3497833.28</v>
      </c>
      <c r="E12" s="18">
        <f aca="true" t="shared" si="3" ref="E12:L12">D12+D17-D25</f>
        <v>7440222.159999999</v>
      </c>
      <c r="F12" s="18">
        <f t="shared" si="3"/>
        <v>6535611.039999999</v>
      </c>
      <c r="G12" s="18">
        <f t="shared" si="3"/>
        <v>5557999.999999999</v>
      </c>
      <c r="H12" s="18">
        <f t="shared" si="3"/>
        <v>4589999.999999999</v>
      </c>
      <c r="I12" s="18">
        <f t="shared" si="3"/>
        <v>3611899.999999999</v>
      </c>
      <c r="J12" s="18">
        <f t="shared" si="3"/>
        <v>2633799.999999999</v>
      </c>
      <c r="K12" s="18">
        <f t="shared" si="3"/>
        <v>1635999.999999999</v>
      </c>
      <c r="L12" s="18">
        <f t="shared" si="3"/>
        <v>817999.9999999991</v>
      </c>
    </row>
    <row r="13" spans="1:12" s="14" customFormat="1" ht="15" customHeight="1">
      <c r="A13" s="15" t="s">
        <v>13</v>
      </c>
      <c r="B13" s="16" t="s">
        <v>14</v>
      </c>
      <c r="C13" s="18"/>
      <c r="D13" s="18"/>
      <c r="E13" s="18"/>
      <c r="F13" s="18"/>
      <c r="G13" s="18"/>
      <c r="H13" s="18"/>
      <c r="I13" s="19"/>
      <c r="J13" s="19"/>
      <c r="K13" s="19"/>
      <c r="L13" s="20"/>
    </row>
    <row r="14" spans="1:12" s="14" customFormat="1" ht="15" customHeight="1">
      <c r="A14" s="15" t="s">
        <v>15</v>
      </c>
      <c r="B14" s="16" t="s">
        <v>16</v>
      </c>
      <c r="C14" s="18"/>
      <c r="D14" s="18"/>
      <c r="E14" s="18"/>
      <c r="F14" s="18"/>
      <c r="G14" s="18"/>
      <c r="H14" s="18"/>
      <c r="I14" s="19"/>
      <c r="J14" s="19"/>
      <c r="K14" s="19"/>
      <c r="L14" s="20"/>
    </row>
    <row r="15" spans="1:12" s="14" customFormat="1" ht="31.5" customHeight="1">
      <c r="A15" s="10" t="s">
        <v>17</v>
      </c>
      <c r="B15" s="11" t="s">
        <v>18</v>
      </c>
      <c r="C15" s="12"/>
      <c r="D15" s="12">
        <f aca="true" t="shared" si="4" ref="D15:L15">SUM(D19+D17+D16)</f>
        <v>4770000</v>
      </c>
      <c r="E15" s="12">
        <f t="shared" si="4"/>
        <v>0</v>
      </c>
      <c r="F15" s="12">
        <f t="shared" si="4"/>
        <v>0</v>
      </c>
      <c r="G15" s="12">
        <f t="shared" si="4"/>
        <v>0</v>
      </c>
      <c r="H15" s="12">
        <f t="shared" si="4"/>
        <v>0</v>
      </c>
      <c r="I15" s="12">
        <f t="shared" si="4"/>
        <v>0</v>
      </c>
      <c r="J15" s="12">
        <f t="shared" si="4"/>
        <v>0</v>
      </c>
      <c r="K15" s="12">
        <f t="shared" si="4"/>
        <v>0</v>
      </c>
      <c r="L15" s="12">
        <f t="shared" si="4"/>
        <v>0</v>
      </c>
    </row>
    <row r="16" spans="1:12" s="14" customFormat="1" ht="15" customHeight="1">
      <c r="A16" s="15" t="s">
        <v>9</v>
      </c>
      <c r="B16" s="16" t="s">
        <v>19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</row>
    <row r="17" spans="1:12" s="14" customFormat="1" ht="15" customHeight="1">
      <c r="A17" s="15" t="s">
        <v>11</v>
      </c>
      <c r="B17" s="16" t="s">
        <v>20</v>
      </c>
      <c r="C17" s="18"/>
      <c r="D17" s="18">
        <v>4770000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</row>
    <row r="18" spans="1:12" s="14" customFormat="1" ht="15" customHeight="1">
      <c r="A18" s="15"/>
      <c r="B18" s="21" t="s">
        <v>21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</row>
    <row r="19" spans="1:12" s="14" customFormat="1" ht="15" customHeight="1">
      <c r="A19" s="15" t="s">
        <v>13</v>
      </c>
      <c r="B19" s="21" t="s">
        <v>22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</row>
    <row r="20" spans="1:12" s="23" customFormat="1" ht="31.5" customHeight="1">
      <c r="A20" s="10" t="s">
        <v>23</v>
      </c>
      <c r="B20" s="11" t="s">
        <v>24</v>
      </c>
      <c r="C20" s="22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</row>
    <row r="21" spans="1:12" s="14" customFormat="1" ht="15" customHeight="1">
      <c r="A21" s="15" t="s">
        <v>9</v>
      </c>
      <c r="B21" s="16" t="s">
        <v>25</v>
      </c>
      <c r="C21" s="18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</row>
    <row r="22" spans="1:12" s="14" customFormat="1" ht="15" customHeight="1">
      <c r="A22" s="15" t="s">
        <v>11</v>
      </c>
      <c r="B22" s="16" t="s">
        <v>26</v>
      </c>
      <c r="C22" s="18"/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1:12" s="4" customFormat="1" ht="15.75" customHeight="1">
      <c r="A23" s="7">
        <v>2</v>
      </c>
      <c r="B23" s="8" t="s">
        <v>27</v>
      </c>
      <c r="C23" s="9"/>
      <c r="D23" s="9">
        <f aca="true" t="shared" si="5" ref="D23:L23">D24+D29</f>
        <v>1214603.21</v>
      </c>
      <c r="E23" s="9">
        <f t="shared" si="5"/>
        <v>1381267.12</v>
      </c>
      <c r="F23" s="9">
        <f t="shared" si="5"/>
        <v>1315069.04</v>
      </c>
      <c r="G23" s="9">
        <f t="shared" si="5"/>
        <v>1230718</v>
      </c>
      <c r="H23" s="9">
        <f t="shared" si="5"/>
        <v>1164905</v>
      </c>
      <c r="I23" s="9">
        <f t="shared" si="5"/>
        <v>1111563</v>
      </c>
      <c r="J23" s="9">
        <f t="shared" si="5"/>
        <v>1081373</v>
      </c>
      <c r="K23" s="9">
        <f t="shared" si="5"/>
        <v>859773</v>
      </c>
      <c r="L23" s="9">
        <f t="shared" si="5"/>
        <v>838350</v>
      </c>
    </row>
    <row r="24" spans="1:12" s="4" customFormat="1" ht="27" customHeight="1">
      <c r="A24" s="24" t="s">
        <v>28</v>
      </c>
      <c r="B24" s="25" t="s">
        <v>29</v>
      </c>
      <c r="C24" s="26"/>
      <c r="D24" s="27">
        <f aca="true" t="shared" si="6" ref="D24:L24">D25+D26</f>
        <v>922664.12</v>
      </c>
      <c r="E24" s="27">
        <f t="shared" si="6"/>
        <v>999663.12</v>
      </c>
      <c r="F24" s="27">
        <f t="shared" si="6"/>
        <v>999611.04</v>
      </c>
      <c r="G24" s="27">
        <f t="shared" si="6"/>
        <v>990000</v>
      </c>
      <c r="H24" s="27">
        <f t="shared" si="6"/>
        <v>978100</v>
      </c>
      <c r="I24" s="27">
        <f t="shared" si="6"/>
        <v>978100</v>
      </c>
      <c r="J24" s="27">
        <f t="shared" si="6"/>
        <v>997800</v>
      </c>
      <c r="K24" s="27">
        <f t="shared" si="6"/>
        <v>818000</v>
      </c>
      <c r="L24" s="27">
        <f t="shared" si="6"/>
        <v>818000</v>
      </c>
    </row>
    <row r="25" spans="1:12" s="14" customFormat="1" ht="15" customHeight="1">
      <c r="A25" s="15" t="s">
        <v>9</v>
      </c>
      <c r="B25" s="28" t="s">
        <v>30</v>
      </c>
      <c r="C25" s="18"/>
      <c r="D25" s="18">
        <f>'[1]Prognoza długu 2010r-projekt bu'!$F$10</f>
        <v>827611.12</v>
      </c>
      <c r="E25" s="18">
        <f>'[1]Prognoza długu 2010r-projekt bu'!$G$10</f>
        <v>904611.12</v>
      </c>
      <c r="F25" s="18">
        <f>'[1]Prognoza długu 2010r-projekt bu'!$H$10</f>
        <v>977611.04</v>
      </c>
      <c r="G25" s="18">
        <f>'[1]Prognoza długu 2010r-projekt bu'!$I$10</f>
        <v>968000</v>
      </c>
      <c r="H25" s="18">
        <f>'[1]Prognoza długu 2010r-projekt bu'!$J$10</f>
        <v>978100</v>
      </c>
      <c r="I25" s="18">
        <f>'[1]Prognoza długu 2010r-projekt bu'!$K$9</f>
        <v>978100</v>
      </c>
      <c r="J25" s="18">
        <f>'[1]Prognoza długu 2010r-projekt bu'!$L$9</f>
        <v>997800</v>
      </c>
      <c r="K25" s="18">
        <f>'[1]Prognoza długu 2010r-projekt bu'!$M$9</f>
        <v>818000</v>
      </c>
      <c r="L25" s="20">
        <f>'[1]Prognoza długu 2010r-projekt bu'!$N$10</f>
        <v>818000</v>
      </c>
    </row>
    <row r="26" spans="1:12" s="14" customFormat="1" ht="15" customHeight="1">
      <c r="A26" s="15" t="s">
        <v>11</v>
      </c>
      <c r="B26" s="28" t="s">
        <v>10</v>
      </c>
      <c r="C26" s="18"/>
      <c r="D26" s="18">
        <f>'Analityka 13.01.2010'!F17</f>
        <v>95053</v>
      </c>
      <c r="E26" s="18">
        <f>'Analityka 13.01.2010'!G17</f>
        <v>95052</v>
      </c>
      <c r="F26" s="18">
        <f>'[1]Prognoza długu 2010r-projekt bu'!$H$17</f>
        <v>22000</v>
      </c>
      <c r="G26" s="18">
        <f>'[1]Prognoza długu 2010r-projekt bu'!$I$17</f>
        <v>22000</v>
      </c>
      <c r="H26" s="18">
        <f>'[1]Prognoza długu 2010r-projekt bu'!$J$17</f>
        <v>0</v>
      </c>
      <c r="I26" s="18">
        <f>'[1]Prognoza długu 2010r-projekt bu'!$K$17</f>
        <v>0</v>
      </c>
      <c r="J26" s="18">
        <f>'[1]Prognoza długu 2010r-projekt bu'!$K$17</f>
        <v>0</v>
      </c>
      <c r="K26" s="18">
        <f>'[1]Prognoza długu 2010r-projekt bu'!$L$17</f>
        <v>0</v>
      </c>
      <c r="L26" s="18">
        <f>'[1]Prognoza długu 2010r-projekt bu'!$K$17</f>
        <v>0</v>
      </c>
    </row>
    <row r="27" spans="1:12" s="14" customFormat="1" ht="15" customHeight="1">
      <c r="A27" s="15" t="s">
        <v>13</v>
      </c>
      <c r="B27" s="28" t="s">
        <v>31</v>
      </c>
      <c r="C27" s="18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</row>
    <row r="28" spans="1:12" s="23" customFormat="1" ht="29.25" customHeight="1">
      <c r="A28" s="10" t="s">
        <v>32</v>
      </c>
      <c r="B28" s="11" t="s">
        <v>33</v>
      </c>
      <c r="C28" s="22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</row>
    <row r="29" spans="1:12" s="14" customFormat="1" ht="15" customHeight="1">
      <c r="A29" s="10" t="s">
        <v>34</v>
      </c>
      <c r="B29" s="29" t="s">
        <v>35</v>
      </c>
      <c r="C29" s="18"/>
      <c r="D29" s="27">
        <v>291939.09</v>
      </c>
      <c r="E29" s="27">
        <v>381604</v>
      </c>
      <c r="F29" s="27">
        <v>315458</v>
      </c>
      <c r="G29" s="27">
        <v>240718</v>
      </c>
      <c r="H29" s="27">
        <v>186805</v>
      </c>
      <c r="I29" s="30">
        <v>133463</v>
      </c>
      <c r="J29" s="30">
        <v>83573</v>
      </c>
      <c r="K29" s="30">
        <v>41773</v>
      </c>
      <c r="L29" s="30">
        <v>20350</v>
      </c>
    </row>
    <row r="30" spans="1:12" s="35" customFormat="1" ht="14.25" customHeight="1">
      <c r="A30" s="31">
        <v>3</v>
      </c>
      <c r="B30" s="8" t="s">
        <v>36</v>
      </c>
      <c r="C30" s="32"/>
      <c r="D30" s="33">
        <f>'Analityka 13.01.2010'!F6</f>
        <v>63508750.88</v>
      </c>
      <c r="E30" s="33">
        <f>'[1]Prognoza długu 2010r-projekt bu'!$G$6</f>
        <v>55204022.16092025</v>
      </c>
      <c r="F30" s="33">
        <f>'[1]Prognoza długu 2010r-projekt bu'!$H$6</f>
        <v>56252898.58197774</v>
      </c>
      <c r="G30" s="33">
        <f>'[1]Prognoza długu 2010r-projekt bu'!$I$6</f>
        <v>49363952</v>
      </c>
      <c r="H30" s="33">
        <f>'[1]Prognoza długu 2010r-projekt bu'!$J$6</f>
        <v>50104411</v>
      </c>
      <c r="I30" s="33">
        <f>'[1]Prognoza długu 2010r-projekt bu'!$K$6</f>
        <v>50855977</v>
      </c>
      <c r="J30" s="33">
        <f>'[1]Prognoza długu 2010r-projekt bu'!$L$6</f>
        <v>53398775.85</v>
      </c>
      <c r="K30" s="33">
        <f>'[1]Prognoza długu 2010r-projekt bu'!$M$6</f>
        <v>56068714.642500006</v>
      </c>
      <c r="L30" s="34">
        <f>'[1]Prognoza długu 2010r-projekt bu'!$N$6</f>
        <v>58872150.374625005</v>
      </c>
    </row>
    <row r="31" spans="1:12" s="4" customFormat="1" ht="19.5" customHeight="1">
      <c r="A31" s="7">
        <v>4</v>
      </c>
      <c r="B31" s="8" t="s">
        <v>37</v>
      </c>
      <c r="C31" s="36"/>
      <c r="D31" s="33">
        <v>68574359.58</v>
      </c>
      <c r="E31" s="37">
        <v>54204359.04</v>
      </c>
      <c r="F31" s="37">
        <f>F30-F24</f>
        <v>55253287.54197774</v>
      </c>
      <c r="G31" s="37">
        <f>G30-G24</f>
        <v>48373952</v>
      </c>
      <c r="H31" s="37">
        <f>H30-H24</f>
        <v>49126311</v>
      </c>
      <c r="I31" s="37">
        <f>I30-I24</f>
        <v>49877877</v>
      </c>
      <c r="J31" s="34">
        <v>52400975.85</v>
      </c>
      <c r="K31" s="34">
        <v>55250714.64</v>
      </c>
      <c r="L31" s="34">
        <v>58054150.37</v>
      </c>
    </row>
    <row r="32" spans="1:12" s="39" customFormat="1" ht="17.25" customHeight="1">
      <c r="A32" s="7">
        <v>5</v>
      </c>
      <c r="B32" s="8" t="s">
        <v>38</v>
      </c>
      <c r="C32" s="38"/>
      <c r="D32" s="37">
        <f aca="true" t="shared" si="7" ref="D32:I32">D30-D31</f>
        <v>-5065608.6999999955</v>
      </c>
      <c r="E32" s="37">
        <f t="shared" si="7"/>
        <v>999663.1209202483</v>
      </c>
      <c r="F32" s="37">
        <f t="shared" si="7"/>
        <v>999611.0399999991</v>
      </c>
      <c r="G32" s="37">
        <f t="shared" si="7"/>
        <v>990000</v>
      </c>
      <c r="H32" s="37">
        <f t="shared" si="7"/>
        <v>978100</v>
      </c>
      <c r="I32" s="37">
        <f t="shared" si="7"/>
        <v>978100</v>
      </c>
      <c r="J32" s="37">
        <f>J30-J31</f>
        <v>997800</v>
      </c>
      <c r="K32" s="37">
        <f>K30-K31</f>
        <v>818000.0025000051</v>
      </c>
      <c r="L32" s="37">
        <f>L30-L31</f>
        <v>818000.0046250075</v>
      </c>
    </row>
    <row r="33" spans="1:12" s="39" customFormat="1" ht="16.5" customHeight="1">
      <c r="A33" s="7">
        <v>6</v>
      </c>
      <c r="B33" s="8" t="s">
        <v>39</v>
      </c>
      <c r="C33" s="38"/>
      <c r="D33" s="37"/>
      <c r="E33" s="37"/>
      <c r="F33" s="37"/>
      <c r="G33" s="37"/>
      <c r="H33" s="37"/>
      <c r="I33" s="37"/>
      <c r="J33" s="34"/>
      <c r="K33" s="34"/>
      <c r="L33" s="34"/>
    </row>
    <row r="34" spans="1:12" s="4" customFormat="1" ht="21" customHeight="1">
      <c r="A34" s="7" t="s">
        <v>40</v>
      </c>
      <c r="B34" s="40" t="s">
        <v>41</v>
      </c>
      <c r="C34" s="38"/>
      <c r="D34" s="37">
        <f aca="true" t="shared" si="8" ref="D34:L34">(D10+D15-D24)/D30*100</f>
        <v>11.934220174352134</v>
      </c>
      <c r="E34" s="37">
        <f t="shared" si="8"/>
        <v>11.918716757305058</v>
      </c>
      <c r="F34" s="37">
        <f t="shared" si="8"/>
        <v>9.919488845304969</v>
      </c>
      <c r="G34" s="37">
        <f t="shared" si="8"/>
        <v>9.298283087221215</v>
      </c>
      <c r="H34" s="37">
        <f t="shared" si="8"/>
        <v>7.2087465512766915</v>
      </c>
      <c r="I34" s="37">
        <f t="shared" si="8"/>
        <v>5.178938947530197</v>
      </c>
      <c r="J34" s="37">
        <f t="shared" si="8"/>
        <v>3.0637406456575147</v>
      </c>
      <c r="K34" s="37">
        <f t="shared" si="8"/>
        <v>1.458924116979768</v>
      </c>
      <c r="L34" s="37">
        <f t="shared" si="8"/>
        <v>-1.581940813592051E-15</v>
      </c>
    </row>
    <row r="35" spans="1:12" s="14" customFormat="1" ht="30" customHeight="1">
      <c r="A35" s="41" t="s">
        <v>42</v>
      </c>
      <c r="B35" s="11" t="s">
        <v>43</v>
      </c>
      <c r="C35" s="12"/>
      <c r="D35" s="42">
        <f aca="true" t="shared" si="9" ref="D35:L35">(D10+D15-D20-D24-D28)/D30*100</f>
        <v>11.934220174352134</v>
      </c>
      <c r="E35" s="42">
        <f t="shared" si="9"/>
        <v>11.918716757305058</v>
      </c>
      <c r="F35" s="42">
        <f t="shared" si="9"/>
        <v>9.919488845304969</v>
      </c>
      <c r="G35" s="42">
        <f t="shared" si="9"/>
        <v>9.298283087221215</v>
      </c>
      <c r="H35" s="42">
        <f t="shared" si="9"/>
        <v>7.2087465512766915</v>
      </c>
      <c r="I35" s="42">
        <f t="shared" si="9"/>
        <v>5.178938947530197</v>
      </c>
      <c r="J35" s="42">
        <f t="shared" si="9"/>
        <v>3.0637406456575147</v>
      </c>
      <c r="K35" s="42">
        <f t="shared" si="9"/>
        <v>1.458924116979768</v>
      </c>
      <c r="L35" s="42">
        <f t="shared" si="9"/>
        <v>-1.581940813592051E-15</v>
      </c>
    </row>
    <row r="36" spans="1:12" s="14" customFormat="1" ht="20.25" customHeight="1">
      <c r="A36" s="7" t="s">
        <v>44</v>
      </c>
      <c r="B36" s="11" t="s">
        <v>45</v>
      </c>
      <c r="C36" s="18"/>
      <c r="D36" s="37">
        <f aca="true" t="shared" si="10" ref="D36:L36">D23/D30*100</f>
        <v>1.9124974010195805</v>
      </c>
      <c r="E36" s="37">
        <f t="shared" si="10"/>
        <v>2.5021131901831235</v>
      </c>
      <c r="F36" s="37">
        <f t="shared" si="10"/>
        <v>2.3377800489401284</v>
      </c>
      <c r="G36" s="37">
        <f t="shared" si="10"/>
        <v>2.4931512776772817</v>
      </c>
      <c r="H36" s="37">
        <f t="shared" si="10"/>
        <v>2.3249549825064304</v>
      </c>
      <c r="I36" s="37">
        <f t="shared" si="10"/>
        <v>2.1857076897765624</v>
      </c>
      <c r="J36" s="37">
        <f t="shared" si="10"/>
        <v>2.0250894946311773</v>
      </c>
      <c r="K36" s="37">
        <f t="shared" si="10"/>
        <v>1.5334273408655836</v>
      </c>
      <c r="L36" s="37">
        <f t="shared" si="10"/>
        <v>1.4240179688787868</v>
      </c>
    </row>
    <row r="37" spans="1:12" s="14" customFormat="1" ht="28.5" customHeight="1">
      <c r="A37" s="7" t="s">
        <v>46</v>
      </c>
      <c r="B37" s="11" t="s">
        <v>47</v>
      </c>
      <c r="C37" s="18"/>
      <c r="D37" s="37">
        <f aca="true" t="shared" si="11" ref="D37:L37">(D24+D29-D28)/D30*100</f>
        <v>1.9124974010195805</v>
      </c>
      <c r="E37" s="37">
        <f t="shared" si="11"/>
        <v>2.5021131901831235</v>
      </c>
      <c r="F37" s="37">
        <f t="shared" si="11"/>
        <v>2.3377800489401284</v>
      </c>
      <c r="G37" s="37">
        <f t="shared" si="11"/>
        <v>2.4931512776772817</v>
      </c>
      <c r="H37" s="37">
        <f t="shared" si="11"/>
        <v>2.3249549825064304</v>
      </c>
      <c r="I37" s="37">
        <f t="shared" si="11"/>
        <v>2.1857076897765624</v>
      </c>
      <c r="J37" s="37">
        <f t="shared" si="11"/>
        <v>2.0250894946311773</v>
      </c>
      <c r="K37" s="37">
        <f t="shared" si="11"/>
        <v>1.5334273408655836</v>
      </c>
      <c r="L37" s="37">
        <f t="shared" si="11"/>
        <v>1.4240179688787868</v>
      </c>
    </row>
    <row r="39" spans="2:9" ht="12.75">
      <c r="B39" s="43"/>
      <c r="F39" s="44"/>
      <c r="G39" s="44"/>
      <c r="H39" s="44"/>
      <c r="I39" s="44"/>
    </row>
    <row r="40" spans="3:10" ht="15" customHeight="1">
      <c r="C40" s="44"/>
      <c r="D40" s="44"/>
      <c r="H40" s="116" t="s">
        <v>48</v>
      </c>
      <c r="I40" s="116"/>
      <c r="J40" s="116"/>
    </row>
    <row r="41" spans="2:10" ht="21" customHeight="1">
      <c r="B41" s="45"/>
      <c r="C41" s="44"/>
      <c r="D41" s="44"/>
      <c r="H41" s="116" t="s">
        <v>49</v>
      </c>
      <c r="I41" s="116"/>
      <c r="J41" s="116"/>
    </row>
    <row r="42" ht="12.75">
      <c r="B42" s="46"/>
    </row>
    <row r="43" ht="12.75">
      <c r="B43" s="45"/>
    </row>
    <row r="44" spans="2:6" ht="12.75">
      <c r="B44" s="46"/>
      <c r="F44" t="s">
        <v>50</v>
      </c>
    </row>
    <row r="45" ht="12.75">
      <c r="B45" s="45"/>
    </row>
    <row r="46" ht="12.75">
      <c r="B46" s="46"/>
    </row>
  </sheetData>
  <mergeCells count="7">
    <mergeCell ref="H40:J40"/>
    <mergeCell ref="H41:J41"/>
    <mergeCell ref="A3:I3"/>
    <mergeCell ref="A6:A7"/>
    <mergeCell ref="B6:B7"/>
    <mergeCell ref="C6:C7"/>
    <mergeCell ref="D6:L6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B5">
      <selection activeCell="F7" sqref="F7"/>
    </sheetView>
  </sheetViews>
  <sheetFormatPr defaultColWidth="9.00390625" defaultRowHeight="12.75"/>
  <cols>
    <col min="1" max="1" width="3.25390625" style="0" customWidth="1"/>
    <col min="2" max="2" width="48.00390625" style="0" customWidth="1"/>
    <col min="3" max="3" width="12.625" style="0" customWidth="1"/>
    <col min="4" max="4" width="11.75390625" style="0" customWidth="1"/>
    <col min="5" max="5" width="11.25390625" style="0" customWidth="1"/>
    <col min="6" max="6" width="12.75390625" style="0" customWidth="1"/>
    <col min="7" max="7" width="12.00390625" style="0" customWidth="1"/>
    <col min="8" max="8" width="12.25390625" style="0" customWidth="1"/>
    <col min="9" max="9" width="11.75390625" style="0" customWidth="1"/>
    <col min="10" max="10" width="11.375" style="0" customWidth="1"/>
    <col min="11" max="14" width="12.125" style="0" customWidth="1"/>
    <col min="15" max="15" width="11.75390625" style="0" customWidth="1"/>
    <col min="16" max="16" width="7.75390625" style="0" customWidth="1"/>
    <col min="17" max="17" width="10.75390625" style="0" customWidth="1"/>
    <col min="18" max="18" width="5.25390625" style="0" customWidth="1"/>
  </cols>
  <sheetData>
    <row r="1" spans="1:18" ht="12.75">
      <c r="A1" s="47"/>
      <c r="B1" s="47"/>
      <c r="C1" s="48"/>
      <c r="D1" s="48"/>
      <c r="E1" s="48"/>
      <c r="F1" s="47"/>
      <c r="G1" s="48"/>
      <c r="H1" s="48"/>
      <c r="I1" s="48"/>
      <c r="J1" s="48"/>
      <c r="K1" s="48"/>
      <c r="L1" s="48"/>
      <c r="M1" s="48"/>
      <c r="N1" s="48"/>
      <c r="O1" s="49"/>
      <c r="P1" s="48"/>
      <c r="R1" s="50"/>
    </row>
    <row r="2" spans="1:18" ht="12.75">
      <c r="A2" s="51" t="s">
        <v>51</v>
      </c>
      <c r="B2" s="48"/>
      <c r="C2" s="48"/>
      <c r="D2" s="48"/>
      <c r="E2" s="48"/>
      <c r="F2" s="52" t="s">
        <v>52</v>
      </c>
      <c r="G2" s="53"/>
      <c r="H2" s="53"/>
      <c r="I2" s="53"/>
      <c r="J2" s="53"/>
      <c r="K2" s="53"/>
      <c r="L2" s="53"/>
      <c r="M2" s="53"/>
      <c r="N2" s="53"/>
      <c r="O2" s="53"/>
      <c r="P2" s="47"/>
      <c r="R2" s="50"/>
    </row>
    <row r="3" spans="1:18" ht="12.75">
      <c r="A3" s="48"/>
      <c r="B3" s="48"/>
      <c r="C3" s="48"/>
      <c r="D3" s="48"/>
      <c r="E3" s="48"/>
      <c r="F3" s="52" t="s">
        <v>53</v>
      </c>
      <c r="G3" s="53"/>
      <c r="H3" s="53"/>
      <c r="I3" s="53"/>
      <c r="J3" s="53"/>
      <c r="K3" s="53"/>
      <c r="L3" s="53"/>
      <c r="M3" s="53"/>
      <c r="N3" s="53"/>
      <c r="O3" s="53"/>
      <c r="P3" s="47"/>
      <c r="R3" s="50"/>
    </row>
    <row r="4" spans="1:18" ht="18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0"/>
      <c r="R4" s="50"/>
    </row>
    <row r="5" spans="1:18" ht="27" customHeight="1">
      <c r="A5" s="122" t="s">
        <v>54</v>
      </c>
      <c r="B5" s="55"/>
      <c r="C5" s="56"/>
      <c r="D5" s="56"/>
      <c r="E5" s="57"/>
      <c r="F5" s="54">
        <v>2010</v>
      </c>
      <c r="G5" s="54">
        <v>2011</v>
      </c>
      <c r="H5" s="54">
        <v>2012</v>
      </c>
      <c r="I5" s="54">
        <v>2013</v>
      </c>
      <c r="J5" s="54">
        <v>2014</v>
      </c>
      <c r="K5" s="54">
        <v>2015</v>
      </c>
      <c r="L5" s="54">
        <v>2016</v>
      </c>
      <c r="M5" s="54">
        <v>2017</v>
      </c>
      <c r="N5" s="54">
        <v>2018</v>
      </c>
      <c r="O5" s="123" t="s">
        <v>55</v>
      </c>
      <c r="P5" s="123"/>
      <c r="Q5" s="50"/>
      <c r="R5" s="50"/>
    </row>
    <row r="6" spans="1:18" ht="21" customHeight="1">
      <c r="A6" s="122"/>
      <c r="B6" s="58"/>
      <c r="C6" s="59"/>
      <c r="D6" s="59"/>
      <c r="E6" s="60"/>
      <c r="F6" s="61">
        <v>63508750.88</v>
      </c>
      <c r="G6" s="62">
        <v>55204022.16092025</v>
      </c>
      <c r="H6" s="62">
        <v>56252898.58197774</v>
      </c>
      <c r="I6" s="62">
        <v>49363952</v>
      </c>
      <c r="J6" s="62">
        <v>50104411</v>
      </c>
      <c r="K6" s="62">
        <v>50855977</v>
      </c>
      <c r="L6" s="63">
        <f>K6*105%</f>
        <v>53398775.85</v>
      </c>
      <c r="M6" s="63">
        <f>L6*105%</f>
        <v>56068714.642500006</v>
      </c>
      <c r="N6" s="63">
        <f>M6*105%</f>
        <v>58872150.374625005</v>
      </c>
      <c r="O6" s="124" t="s">
        <v>56</v>
      </c>
      <c r="P6" s="124" t="s">
        <v>57</v>
      </c>
      <c r="Q6" s="50"/>
      <c r="R6" s="50"/>
    </row>
    <row r="7" spans="1:18" ht="67.5" customHeight="1" thickBot="1">
      <c r="A7" s="65"/>
      <c r="B7" s="66" t="s">
        <v>2</v>
      </c>
      <c r="C7" s="64" t="s">
        <v>58</v>
      </c>
      <c r="D7" s="64" t="s">
        <v>59</v>
      </c>
      <c r="E7" s="64" t="s">
        <v>60</v>
      </c>
      <c r="F7" s="64" t="s">
        <v>61</v>
      </c>
      <c r="G7" s="64" t="s">
        <v>62</v>
      </c>
      <c r="H7" s="64" t="s">
        <v>63</v>
      </c>
      <c r="I7" s="64" t="s">
        <v>64</v>
      </c>
      <c r="J7" s="64" t="s">
        <v>65</v>
      </c>
      <c r="K7" s="64" t="s">
        <v>66</v>
      </c>
      <c r="L7" s="64" t="s">
        <v>67</v>
      </c>
      <c r="M7" s="64" t="s">
        <v>68</v>
      </c>
      <c r="N7" s="64" t="s">
        <v>69</v>
      </c>
      <c r="O7" s="125"/>
      <c r="P7" s="126"/>
      <c r="Q7" s="50"/>
      <c r="R7" s="50"/>
    </row>
    <row r="8" spans="1:18" ht="12.75" customHeight="1" thickBot="1">
      <c r="A8" s="67">
        <v>1</v>
      </c>
      <c r="B8" s="68">
        <v>2</v>
      </c>
      <c r="C8" s="68">
        <v>3</v>
      </c>
      <c r="D8" s="68">
        <v>5</v>
      </c>
      <c r="E8" s="68" t="s">
        <v>70</v>
      </c>
      <c r="F8" s="68">
        <v>8</v>
      </c>
      <c r="G8" s="68">
        <v>9</v>
      </c>
      <c r="H8" s="68">
        <v>10</v>
      </c>
      <c r="I8" s="68">
        <v>11</v>
      </c>
      <c r="J8" s="68">
        <v>12</v>
      </c>
      <c r="K8" s="68">
        <v>13</v>
      </c>
      <c r="L8" s="68"/>
      <c r="M8" s="68"/>
      <c r="N8" s="68"/>
      <c r="O8" s="68">
        <v>14</v>
      </c>
      <c r="P8" s="68">
        <v>15</v>
      </c>
      <c r="Q8" s="50"/>
      <c r="R8" s="50"/>
    </row>
    <row r="9" spans="1:18" ht="16.5" customHeight="1" thickBot="1">
      <c r="A9" s="69" t="s">
        <v>71</v>
      </c>
      <c r="B9" s="70" t="s">
        <v>72</v>
      </c>
      <c r="C9" s="71">
        <f>C10+C17</f>
        <v>3731938.2800000003</v>
      </c>
      <c r="D9" s="71">
        <f>D10+D17</f>
        <v>4770000</v>
      </c>
      <c r="E9" s="71">
        <f>C9+D9</f>
        <v>8501938.280000001</v>
      </c>
      <c r="F9" s="71">
        <f aca="true" t="shared" si="0" ref="F9:N9">F10+F17</f>
        <v>922664.12</v>
      </c>
      <c r="G9" s="71">
        <f t="shared" si="0"/>
        <v>999663.12</v>
      </c>
      <c r="H9" s="71">
        <f t="shared" si="0"/>
        <v>999611.04</v>
      </c>
      <c r="I9" s="71">
        <f t="shared" si="0"/>
        <v>990000</v>
      </c>
      <c r="J9" s="71">
        <f t="shared" si="0"/>
        <v>978100</v>
      </c>
      <c r="K9" s="71">
        <f t="shared" si="0"/>
        <v>978100</v>
      </c>
      <c r="L9" s="71">
        <f t="shared" si="0"/>
        <v>997800</v>
      </c>
      <c r="M9" s="71">
        <f t="shared" si="0"/>
        <v>818000</v>
      </c>
      <c r="N9" s="71">
        <f t="shared" si="0"/>
        <v>818000</v>
      </c>
      <c r="O9" s="72">
        <f>O10+O17</f>
        <v>7579274.16</v>
      </c>
      <c r="P9" s="73">
        <f>O9/F6*100</f>
        <v>11.934220174352136</v>
      </c>
      <c r="Q9" s="74"/>
      <c r="R9" s="50"/>
    </row>
    <row r="10" spans="1:18" ht="16.5" customHeight="1" thickBot="1">
      <c r="A10" s="69" t="s">
        <v>73</v>
      </c>
      <c r="B10" s="70" t="s">
        <v>74</v>
      </c>
      <c r="C10" s="75">
        <f aca="true" t="shared" si="1" ref="C10:O10">SUM(C11:C16)</f>
        <v>3497833.2800000003</v>
      </c>
      <c r="D10" s="75">
        <f t="shared" si="1"/>
        <v>4770000</v>
      </c>
      <c r="E10" s="75">
        <f t="shared" si="1"/>
        <v>8267833.28</v>
      </c>
      <c r="F10" s="75">
        <f t="shared" si="1"/>
        <v>827611.12</v>
      </c>
      <c r="G10" s="75">
        <f t="shared" si="1"/>
        <v>904611.12</v>
      </c>
      <c r="H10" s="75">
        <f t="shared" si="1"/>
        <v>977611.04</v>
      </c>
      <c r="I10" s="75">
        <f t="shared" si="1"/>
        <v>968000</v>
      </c>
      <c r="J10" s="75">
        <f t="shared" si="1"/>
        <v>978100</v>
      </c>
      <c r="K10" s="75">
        <f t="shared" si="1"/>
        <v>978100</v>
      </c>
      <c r="L10" s="75">
        <f t="shared" si="1"/>
        <v>997800</v>
      </c>
      <c r="M10" s="75">
        <f t="shared" si="1"/>
        <v>818000</v>
      </c>
      <c r="N10" s="75">
        <f t="shared" si="1"/>
        <v>818000</v>
      </c>
      <c r="O10" s="75">
        <f t="shared" si="1"/>
        <v>7440222.16</v>
      </c>
      <c r="P10" s="73">
        <f>O10/F6*100</f>
        <v>11.715270820013961</v>
      </c>
      <c r="Q10" s="74"/>
      <c r="R10" s="50"/>
    </row>
    <row r="11" spans="1:19" ht="15" customHeight="1" thickBot="1">
      <c r="A11" s="76" t="s">
        <v>5</v>
      </c>
      <c r="B11" s="77" t="s">
        <v>75</v>
      </c>
      <c r="C11" s="78">
        <v>152000</v>
      </c>
      <c r="D11" s="79">
        <v>0</v>
      </c>
      <c r="E11" s="78">
        <f aca="true" t="shared" si="2" ref="E11:E16">C11+D11</f>
        <v>152000</v>
      </c>
      <c r="F11" s="80">
        <v>152000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/>
      <c r="M11" s="78"/>
      <c r="N11" s="78"/>
      <c r="O11" s="79">
        <f aca="true" t="shared" si="3" ref="O11:O16">E11-F11</f>
        <v>0</v>
      </c>
      <c r="P11" s="73">
        <f>O11/F5*100</f>
        <v>0</v>
      </c>
      <c r="Q11" s="50"/>
      <c r="R11" s="50"/>
      <c r="S11" s="81"/>
    </row>
    <row r="12" spans="1:18" ht="19.5" customHeight="1" thickBot="1">
      <c r="A12" s="82" t="s">
        <v>76</v>
      </c>
      <c r="B12" s="83" t="s">
        <v>77</v>
      </c>
      <c r="C12" s="84">
        <v>400833.28</v>
      </c>
      <c r="D12" s="85">
        <v>0</v>
      </c>
      <c r="E12" s="78">
        <f t="shared" si="2"/>
        <v>400833.28</v>
      </c>
      <c r="F12" s="86">
        <v>133611.12</v>
      </c>
      <c r="G12" s="84">
        <v>133611.12</v>
      </c>
      <c r="H12" s="84">
        <v>133611.04</v>
      </c>
      <c r="I12" s="78">
        <v>0</v>
      </c>
      <c r="J12" s="78">
        <v>0</v>
      </c>
      <c r="K12" s="78">
        <v>0</v>
      </c>
      <c r="L12" s="78"/>
      <c r="M12" s="78"/>
      <c r="N12" s="78"/>
      <c r="O12" s="79">
        <f t="shared" si="3"/>
        <v>267222.16000000003</v>
      </c>
      <c r="P12" s="73">
        <f>O12/F6*100</f>
        <v>0.4207643140469212</v>
      </c>
      <c r="Q12" s="50"/>
      <c r="R12" s="50"/>
    </row>
    <row r="13" spans="1:18" ht="19.5" customHeight="1" thickBot="1">
      <c r="A13" s="82" t="s">
        <v>78</v>
      </c>
      <c r="B13" s="87" t="s">
        <v>79</v>
      </c>
      <c r="C13" s="84">
        <v>0</v>
      </c>
      <c r="D13" s="85">
        <v>4770000</v>
      </c>
      <c r="E13" s="78">
        <f t="shared" si="2"/>
        <v>4770000</v>
      </c>
      <c r="F13" s="88">
        <v>0</v>
      </c>
      <c r="G13" s="88">
        <v>108000</v>
      </c>
      <c r="H13" s="88">
        <v>90000</v>
      </c>
      <c r="I13" s="78">
        <v>639400</v>
      </c>
      <c r="J13" s="78">
        <v>649400</v>
      </c>
      <c r="K13" s="78">
        <v>649400</v>
      </c>
      <c r="L13" s="78">
        <v>997800</v>
      </c>
      <c r="M13" s="78">
        <v>818000</v>
      </c>
      <c r="N13" s="78">
        <v>818000</v>
      </c>
      <c r="O13" s="79">
        <f t="shared" si="3"/>
        <v>4770000</v>
      </c>
      <c r="P13" s="73">
        <f>O13/F6*100</f>
        <v>7.510775970091005</v>
      </c>
      <c r="Q13" s="50"/>
      <c r="R13" s="50"/>
    </row>
    <row r="14" spans="1:18" ht="25.5" customHeight="1" thickBot="1">
      <c r="A14" s="82" t="s">
        <v>80</v>
      </c>
      <c r="B14" s="89" t="s">
        <v>81</v>
      </c>
      <c r="C14" s="90">
        <v>26000</v>
      </c>
      <c r="D14" s="91">
        <v>0</v>
      </c>
      <c r="E14" s="78">
        <f t="shared" si="2"/>
        <v>26000</v>
      </c>
      <c r="F14" s="92">
        <v>26000</v>
      </c>
      <c r="G14" s="90"/>
      <c r="H14" s="90"/>
      <c r="I14" s="78">
        <v>0</v>
      </c>
      <c r="J14" s="78">
        <v>0</v>
      </c>
      <c r="K14" s="78">
        <v>0</v>
      </c>
      <c r="L14" s="78"/>
      <c r="M14" s="78"/>
      <c r="N14" s="78"/>
      <c r="O14" s="79">
        <f t="shared" si="3"/>
        <v>0</v>
      </c>
      <c r="P14" s="73">
        <f>O14/F8*100</f>
        <v>0</v>
      </c>
      <c r="Q14" s="50"/>
      <c r="R14" s="50"/>
    </row>
    <row r="15" spans="1:16" ht="20.25" customHeight="1" thickBot="1">
      <c r="A15" s="93">
        <v>8</v>
      </c>
      <c r="B15" s="89" t="s">
        <v>82</v>
      </c>
      <c r="C15" s="90">
        <v>1428000</v>
      </c>
      <c r="D15" s="91">
        <v>0</v>
      </c>
      <c r="E15" s="78">
        <f t="shared" si="2"/>
        <v>1428000</v>
      </c>
      <c r="F15" s="92">
        <v>316000</v>
      </c>
      <c r="G15" s="90">
        <v>558000</v>
      </c>
      <c r="H15" s="90">
        <v>554000</v>
      </c>
      <c r="I15" s="78">
        <v>0</v>
      </c>
      <c r="J15" s="78">
        <v>0</v>
      </c>
      <c r="K15" s="78">
        <v>0</v>
      </c>
      <c r="L15" s="78"/>
      <c r="M15" s="78"/>
      <c r="N15" s="78"/>
      <c r="O15" s="79">
        <f t="shared" si="3"/>
        <v>1112000</v>
      </c>
      <c r="P15" s="73">
        <f>O15/F9*100</f>
        <v>120.52056386456212</v>
      </c>
    </row>
    <row r="16" spans="1:16" ht="17.25" customHeight="1" thickBot="1">
      <c r="A16" s="93">
        <v>10</v>
      </c>
      <c r="B16" s="89" t="s">
        <v>83</v>
      </c>
      <c r="C16" s="90">
        <v>1491000</v>
      </c>
      <c r="D16" s="91">
        <v>0</v>
      </c>
      <c r="E16" s="78">
        <f t="shared" si="2"/>
        <v>1491000</v>
      </c>
      <c r="F16" s="92">
        <v>200000</v>
      </c>
      <c r="G16" s="90">
        <v>105000</v>
      </c>
      <c r="H16" s="90">
        <v>200000</v>
      </c>
      <c r="I16" s="94">
        <v>328600</v>
      </c>
      <c r="J16" s="94">
        <v>328700</v>
      </c>
      <c r="K16" s="94">
        <v>328700</v>
      </c>
      <c r="L16" s="94"/>
      <c r="M16" s="94"/>
      <c r="N16" s="94"/>
      <c r="O16" s="79">
        <f t="shared" si="3"/>
        <v>1291000</v>
      </c>
      <c r="P16" s="73">
        <f>O16/F10*100</f>
        <v>155.9911374801247</v>
      </c>
    </row>
    <row r="17" spans="1:18" ht="19.5" customHeight="1" thickBot="1">
      <c r="A17" s="95" t="s">
        <v>84</v>
      </c>
      <c r="B17" s="96" t="s">
        <v>85</v>
      </c>
      <c r="C17" s="97">
        <f aca="true" t="shared" si="4" ref="C17:O17">SUM(C18:C23)</f>
        <v>234105</v>
      </c>
      <c r="D17" s="98">
        <f t="shared" si="4"/>
        <v>0</v>
      </c>
      <c r="E17" s="97">
        <f t="shared" si="4"/>
        <v>234105</v>
      </c>
      <c r="F17" s="97">
        <f t="shared" si="4"/>
        <v>95053</v>
      </c>
      <c r="G17" s="97">
        <f t="shared" si="4"/>
        <v>95052</v>
      </c>
      <c r="H17" s="97">
        <f t="shared" si="4"/>
        <v>22000</v>
      </c>
      <c r="I17" s="97">
        <f t="shared" si="4"/>
        <v>22000</v>
      </c>
      <c r="J17" s="97">
        <f t="shared" si="4"/>
        <v>0</v>
      </c>
      <c r="K17" s="97">
        <f t="shared" si="4"/>
        <v>0</v>
      </c>
      <c r="L17" s="97">
        <f t="shared" si="4"/>
        <v>0</v>
      </c>
      <c r="M17" s="97">
        <f t="shared" si="4"/>
        <v>0</v>
      </c>
      <c r="N17" s="97">
        <f t="shared" si="4"/>
        <v>0</v>
      </c>
      <c r="O17" s="97">
        <f t="shared" si="4"/>
        <v>139052</v>
      </c>
      <c r="P17" s="73">
        <f>O17/F6*100</f>
        <v>0.21894935433817495</v>
      </c>
      <c r="Q17" s="50"/>
      <c r="R17" s="50"/>
    </row>
    <row r="18" spans="1:18" ht="14.25" customHeight="1" thickBot="1">
      <c r="A18" s="54">
        <v>2</v>
      </c>
      <c r="B18" s="99" t="s">
        <v>86</v>
      </c>
      <c r="C18" s="90">
        <v>0</v>
      </c>
      <c r="D18" s="91">
        <v>0</v>
      </c>
      <c r="E18" s="78">
        <f aca="true" t="shared" si="5" ref="E18:E23">C18+D18</f>
        <v>0</v>
      </c>
      <c r="F18" s="90">
        <v>0</v>
      </c>
      <c r="G18" s="90">
        <v>0</v>
      </c>
      <c r="H18" s="90">
        <v>0</v>
      </c>
      <c r="I18" s="90"/>
      <c r="J18" s="90"/>
      <c r="K18" s="90"/>
      <c r="L18" s="94"/>
      <c r="M18" s="94"/>
      <c r="N18" s="94"/>
      <c r="O18" s="79">
        <f aca="true" t="shared" si="6" ref="O18:O23">E18-F18</f>
        <v>0</v>
      </c>
      <c r="P18" s="73">
        <f>O18/F6*100</f>
        <v>0</v>
      </c>
      <c r="Q18" s="50"/>
      <c r="R18" s="50"/>
    </row>
    <row r="19" spans="1:16" ht="15.75" customHeight="1" thickBot="1">
      <c r="A19" s="54">
        <v>4</v>
      </c>
      <c r="B19" s="100" t="s">
        <v>87</v>
      </c>
      <c r="C19" s="101">
        <v>88000</v>
      </c>
      <c r="D19" s="91">
        <v>0</v>
      </c>
      <c r="E19" s="78">
        <f t="shared" si="5"/>
        <v>88000</v>
      </c>
      <c r="F19" s="102">
        <v>22000</v>
      </c>
      <c r="G19" s="101">
        <v>22000</v>
      </c>
      <c r="H19" s="101">
        <v>22000</v>
      </c>
      <c r="I19" s="101">
        <v>22000</v>
      </c>
      <c r="J19" s="90"/>
      <c r="K19" s="90"/>
      <c r="L19" s="94"/>
      <c r="M19" s="94"/>
      <c r="N19" s="94"/>
      <c r="O19" s="79">
        <f t="shared" si="6"/>
        <v>66000</v>
      </c>
      <c r="P19" s="73">
        <f>O19/F6*100</f>
        <v>0.10392268637861768</v>
      </c>
    </row>
    <row r="20" spans="1:16" ht="15" customHeight="1" thickBot="1">
      <c r="A20" s="54">
        <v>6</v>
      </c>
      <c r="B20" s="103" t="s">
        <v>88</v>
      </c>
      <c r="C20" s="90">
        <v>0</v>
      </c>
      <c r="D20" s="91">
        <v>0</v>
      </c>
      <c r="E20" s="78">
        <f t="shared" si="5"/>
        <v>0</v>
      </c>
      <c r="F20" s="104">
        <v>0</v>
      </c>
      <c r="G20" s="90"/>
      <c r="H20" s="90"/>
      <c r="I20" s="90"/>
      <c r="J20" s="90"/>
      <c r="K20" s="90"/>
      <c r="L20" s="94"/>
      <c r="M20" s="94"/>
      <c r="N20" s="94"/>
      <c r="O20" s="79">
        <f t="shared" si="6"/>
        <v>0</v>
      </c>
      <c r="P20" s="73">
        <f>O20/F6*100</f>
        <v>0</v>
      </c>
    </row>
    <row r="21" spans="1:16" ht="13.5" thickBot="1">
      <c r="A21" s="54">
        <v>7</v>
      </c>
      <c r="B21" s="103" t="s">
        <v>89</v>
      </c>
      <c r="C21" s="90">
        <v>87270</v>
      </c>
      <c r="D21" s="91">
        <v>0</v>
      </c>
      <c r="E21" s="78">
        <f t="shared" si="5"/>
        <v>87270</v>
      </c>
      <c r="F21" s="92">
        <v>43635</v>
      </c>
      <c r="G21" s="90">
        <v>43635</v>
      </c>
      <c r="H21" s="90">
        <v>0</v>
      </c>
      <c r="I21" s="90"/>
      <c r="J21" s="90"/>
      <c r="K21" s="90"/>
      <c r="L21" s="94"/>
      <c r="M21" s="94"/>
      <c r="N21" s="94"/>
      <c r="O21" s="79">
        <f t="shared" si="6"/>
        <v>43635</v>
      </c>
      <c r="P21" s="73">
        <f>O21/F6*100</f>
        <v>0.06870706697168155</v>
      </c>
    </row>
    <row r="22" spans="1:16" ht="13.5" thickBot="1">
      <c r="A22" s="54">
        <v>8</v>
      </c>
      <c r="B22" s="103" t="s">
        <v>89</v>
      </c>
      <c r="C22" s="90">
        <v>58835</v>
      </c>
      <c r="D22" s="91">
        <v>0</v>
      </c>
      <c r="E22" s="78">
        <f t="shared" si="5"/>
        <v>58835</v>
      </c>
      <c r="F22" s="92">
        <v>29418</v>
      </c>
      <c r="G22" s="90">
        <v>29417</v>
      </c>
      <c r="H22" s="90"/>
      <c r="I22" s="90"/>
      <c r="J22" s="90"/>
      <c r="K22" s="90"/>
      <c r="L22" s="94"/>
      <c r="M22" s="94"/>
      <c r="N22" s="94"/>
      <c r="O22" s="79">
        <f t="shared" si="6"/>
        <v>29417</v>
      </c>
      <c r="P22" s="73">
        <f>O22/F6*100</f>
        <v>0.0463196009878757</v>
      </c>
    </row>
    <row r="23" spans="1:18" ht="27.75" customHeight="1" thickBot="1">
      <c r="A23" s="54">
        <v>9</v>
      </c>
      <c r="B23" s="62" t="s">
        <v>90</v>
      </c>
      <c r="C23" s="105">
        <v>0</v>
      </c>
      <c r="D23" s="91">
        <v>0</v>
      </c>
      <c r="E23" s="78">
        <f t="shared" si="5"/>
        <v>0</v>
      </c>
      <c r="F23" s="106">
        <v>0</v>
      </c>
      <c r="G23" s="107">
        <v>0</v>
      </c>
      <c r="H23" s="107">
        <v>0</v>
      </c>
      <c r="I23" s="107"/>
      <c r="J23" s="107"/>
      <c r="K23" s="107"/>
      <c r="L23" s="108"/>
      <c r="M23" s="108"/>
      <c r="N23" s="108"/>
      <c r="O23" s="79">
        <f t="shared" si="6"/>
        <v>0</v>
      </c>
      <c r="P23" s="73">
        <f>O23/F6*100</f>
        <v>0</v>
      </c>
      <c r="Q23" s="50"/>
      <c r="R23" s="50"/>
    </row>
    <row r="24" spans="1:18" ht="15" customHeight="1">
      <c r="A24" s="47"/>
      <c r="B24" s="109"/>
      <c r="C24" s="109"/>
      <c r="D24" s="109"/>
      <c r="E24" s="109"/>
      <c r="F24" s="110"/>
      <c r="G24" s="111"/>
      <c r="H24" s="111"/>
      <c r="I24" s="111"/>
      <c r="J24" s="111"/>
      <c r="K24" s="111"/>
      <c r="L24" s="111"/>
      <c r="M24" s="111"/>
      <c r="N24" s="111"/>
      <c r="O24" s="46"/>
      <c r="P24" s="47"/>
      <c r="Q24" s="112"/>
      <c r="R24" s="112"/>
    </row>
    <row r="25" spans="1:18" ht="9.75" customHeight="1">
      <c r="A25" s="48"/>
      <c r="B25" s="48"/>
      <c r="C25" s="48"/>
      <c r="D25" s="48"/>
      <c r="E25" s="48"/>
      <c r="F25" s="113"/>
      <c r="G25" s="114"/>
      <c r="H25" s="114"/>
      <c r="I25" s="114"/>
      <c r="J25" s="114"/>
      <c r="K25" s="114"/>
      <c r="L25" s="114"/>
      <c r="M25" s="114"/>
      <c r="N25" s="114"/>
      <c r="O25" s="114" t="s">
        <v>50</v>
      </c>
      <c r="P25" s="112"/>
      <c r="R25" s="112"/>
    </row>
    <row r="26" spans="1:18" ht="15" customHeight="1">
      <c r="A26" s="48"/>
      <c r="B26" s="48"/>
      <c r="C26" s="48"/>
      <c r="D26" s="48"/>
      <c r="E26" s="48"/>
      <c r="F26" s="111"/>
      <c r="G26" s="111"/>
      <c r="H26" s="114"/>
      <c r="I26" s="114"/>
      <c r="J26" s="114"/>
      <c r="K26" s="114"/>
      <c r="L26" s="114"/>
      <c r="M26" s="114"/>
      <c r="N26" s="114"/>
      <c r="O26" s="114"/>
      <c r="P26" s="47"/>
      <c r="Q26" s="112"/>
      <c r="R26" s="112"/>
    </row>
    <row r="27" spans="1:18" ht="14.25" customHeight="1">
      <c r="A27" s="112"/>
      <c r="B27" s="112"/>
      <c r="C27" s="112"/>
      <c r="D27" s="112"/>
      <c r="E27" s="112"/>
      <c r="F27" s="113"/>
      <c r="G27" s="111"/>
      <c r="H27" s="111"/>
      <c r="I27" s="111"/>
      <c r="J27" s="111"/>
      <c r="K27" s="111"/>
      <c r="L27" s="111"/>
      <c r="M27" s="111"/>
      <c r="N27" s="111"/>
      <c r="Q27" s="112"/>
      <c r="R27" s="112"/>
    </row>
    <row r="28" spans="1:18" ht="17.25" customHeight="1">
      <c r="A28" s="112"/>
      <c r="B28" s="112"/>
      <c r="C28" s="112"/>
      <c r="D28" s="112"/>
      <c r="E28" s="112"/>
      <c r="F28" s="113"/>
      <c r="Q28" s="112"/>
      <c r="R28" s="112"/>
    </row>
    <row r="29" spans="1:18" ht="13.5" customHeight="1">
      <c r="A29" s="112"/>
      <c r="B29" s="112"/>
      <c r="C29" s="112"/>
      <c r="D29" s="112"/>
      <c r="E29" s="112"/>
      <c r="F29" s="113"/>
      <c r="Q29" s="112"/>
      <c r="R29" s="112"/>
    </row>
    <row r="30" spans="1:15" ht="12.75">
      <c r="A30" s="112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6:16" ht="12.75"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2"/>
    </row>
    <row r="32" spans="1:16" ht="12.75">
      <c r="A32" s="112"/>
      <c r="B32" s="112"/>
      <c r="C32" s="112"/>
      <c r="D32" s="112"/>
      <c r="E32" s="112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2"/>
    </row>
    <row r="33" spans="1:15" ht="12.75">
      <c r="A33" s="112"/>
      <c r="B33" s="112"/>
      <c r="C33" s="112"/>
      <c r="D33" s="112"/>
      <c r="E33" s="112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ht="12.75">
      <c r="A34" s="112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6:15" ht="12.75"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6:15" ht="12.75"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6:15" ht="12.75"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6:15" ht="12.75"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6:15" ht="12.75"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6:15" ht="12.75">
      <c r="F40" s="44"/>
      <c r="G40" s="44"/>
      <c r="H40" s="44"/>
      <c r="I40" s="44"/>
      <c r="J40" s="44"/>
      <c r="K40" s="44"/>
      <c r="L40" s="44"/>
      <c r="M40" s="44"/>
      <c r="N40" s="44"/>
      <c r="O40" s="44"/>
    </row>
  </sheetData>
  <mergeCells count="4">
    <mergeCell ref="A5:A6"/>
    <mergeCell ref="O5:P5"/>
    <mergeCell ref="O6:O7"/>
    <mergeCell ref="P6:P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2010-01-06T10:12:11Z</cp:lastPrinted>
  <dcterms:created xsi:type="dcterms:W3CDTF">1997-02-26T13:46:56Z</dcterms:created>
  <dcterms:modified xsi:type="dcterms:W3CDTF">2010-01-06T10:12:16Z</dcterms:modified>
  <cp:category/>
  <cp:version/>
  <cp:contentType/>
  <cp:contentStatus/>
</cp:coreProperties>
</file>