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a\Desktop\materiały na Zarząd 03.08\"/>
    </mc:Choice>
  </mc:AlternateContent>
  <xr:revisionPtr revIDLastSave="0" documentId="13_ncr:1_{94EA819B-F272-44A6-828B-4E50EB9CFE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rzecz-fin 2023" sheetId="1" r:id="rId1"/>
  </sheets>
  <definedNames>
    <definedName name="_xlnm.Print_Area" localSheetId="0">'plan rzecz-fin 2023'!$A$1:$H$36</definedName>
  </definedNames>
  <calcPr calcId="191029"/>
</workbook>
</file>

<file path=xl/calcChain.xml><?xml version="1.0" encoding="utf-8"?>
<calcChain xmlns="http://schemas.openxmlformats.org/spreadsheetml/2006/main">
  <c r="C34" i="1" l="1"/>
  <c r="D33" i="1"/>
  <c r="C33" i="1" s="1"/>
  <c r="D32" i="1"/>
  <c r="C32" i="1" s="1"/>
  <c r="D31" i="1"/>
  <c r="C31" i="1" s="1"/>
  <c r="C30" i="1"/>
  <c r="G29" i="1"/>
  <c r="F29" i="1"/>
  <c r="E29" i="1"/>
  <c r="D29" i="1"/>
  <c r="C28" i="1"/>
  <c r="C27" i="1"/>
  <c r="C26" i="1"/>
  <c r="C25" i="1"/>
  <c r="C24" i="1"/>
  <c r="C23" i="1"/>
  <c r="C22" i="1"/>
  <c r="C21" i="1"/>
  <c r="C20" i="1"/>
  <c r="C19" i="1"/>
  <c r="C18" i="1"/>
  <c r="F17" i="1"/>
  <c r="C17" i="1" s="1"/>
  <c r="G16" i="1"/>
  <c r="G10" i="1" s="1"/>
  <c r="D15" i="1"/>
  <c r="C15" i="1" s="1"/>
  <c r="C14" i="1"/>
  <c r="C13" i="1"/>
  <c r="G12" i="1"/>
  <c r="F12" i="1"/>
  <c r="D12" i="1"/>
  <c r="C12" i="1" s="1"/>
  <c r="D11" i="1"/>
  <c r="C11" i="1" s="1"/>
  <c r="F10" i="1"/>
  <c r="F35" i="1" s="1"/>
  <c r="E10" i="1"/>
  <c r="D10" i="1"/>
  <c r="D9" i="1"/>
  <c r="C9" i="1" s="1"/>
  <c r="D8" i="1"/>
  <c r="C8" i="1"/>
  <c r="G7" i="1"/>
  <c r="G35" i="1" s="1"/>
  <c r="F7" i="1"/>
  <c r="E7" i="1"/>
  <c r="E35" i="1" s="1"/>
  <c r="D7" i="1"/>
  <c r="D35" i="1" s="1"/>
  <c r="C7" i="1" l="1"/>
  <c r="C29" i="1"/>
  <c r="C16" i="1"/>
  <c r="C10" i="1" s="1"/>
  <c r="C35" i="1" l="1"/>
</calcChain>
</file>

<file path=xl/sharedStrings.xml><?xml version="1.0" encoding="utf-8"?>
<sst xmlns="http://schemas.openxmlformats.org/spreadsheetml/2006/main" count="97" uniqueCount="94">
  <si>
    <t xml:space="preserve">Plan rzeczowo - finansowy na 2023 rok </t>
  </si>
  <si>
    <t>Lp.</t>
  </si>
  <si>
    <t xml:space="preserve">Wyszczególnienie </t>
  </si>
  <si>
    <t xml:space="preserve">Planowane wydatki </t>
  </si>
  <si>
    <t>uwagi</t>
  </si>
  <si>
    <t>Ogółem budżet  2023                     / 4+5+6+7/</t>
  </si>
  <si>
    <t xml:space="preserve"> źródła finansowania:</t>
  </si>
  <si>
    <t>Środki własne  powiatu /dochody własne, wolne środki powiatu, kredyty i pożyczki, środki Ochrony Środowiska/  / 00,02/</t>
  </si>
  <si>
    <t>środki wymienione w art.5 ust.1 pkt.2 i 3 u.f.p.</t>
  </si>
  <si>
    <t>Środki rezerwy subwencji ogólnej dla powiatu, Rządowy Fundusz Polski Ład;R.Dróg, Rządowy Fundusz I.Lokalnych  /04,05,06/</t>
  </si>
  <si>
    <t>inne źródła /w tym dotacje i pomoc finansowa od j.s.t./  /03/</t>
  </si>
  <si>
    <t>I.</t>
  </si>
  <si>
    <t>R.75020 - Zarządzanie siecią drogową:</t>
  </si>
  <si>
    <t>X</t>
  </si>
  <si>
    <t xml:space="preserve">wynagrodzenia osobowe  i pochodne </t>
  </si>
  <si>
    <t xml:space="preserve">wydatki administracyjne </t>
  </si>
  <si>
    <t xml:space="preserve">II. </t>
  </si>
  <si>
    <t xml:space="preserve">R.60014 - Inwestycje w tym: </t>
  </si>
  <si>
    <t>II.1</t>
  </si>
  <si>
    <t>Rozbudowa drogi powiatowej nr 2349W Żurominek - Stupsk - poprawa bezpieczeństwa</t>
  </si>
  <si>
    <t>środki własne: 4.620.000zł  / z obligacji /, środki Rządowego Funduszu Polski Ład: 5.880.000zł; środki Gminy Stupsk: 750.000zł</t>
  </si>
  <si>
    <t>II.2</t>
  </si>
  <si>
    <t>Rozbudowa drogi powiatowej nr 2375W - ul.Nowa w Mławie jako drogi dojazdowej do Dzielnicy Przemysłowej</t>
  </si>
  <si>
    <t>środki Rz.Funduszu Polski Ład: 7.899.106,68zł; środki Rz.F.Rozwoju Dróg: 161.206,26zł</t>
  </si>
  <si>
    <t>II.3</t>
  </si>
  <si>
    <t xml:space="preserve">Rozbudowa drogi powiatowej nr 2309W od drogi 2306W (Kuklin - Nowa Wieś) Chmielewo Wielkie - Grzebsk - opracowanie dokumentacji technicznej,  geodezyjne podziały działek </t>
  </si>
  <si>
    <t>środki własne: 100.000zł</t>
  </si>
  <si>
    <t>II.4</t>
  </si>
  <si>
    <t xml:space="preserve">Rozbudowa drogi powiatowej nr 2310W Nowa Wieś - granica województwa - Grzebsk - Nowe Brzozowo - opracowanie dokumentacji technicznej, geodezyjne podziały działek </t>
  </si>
  <si>
    <t>środki własne: 121.462,38zł</t>
  </si>
  <si>
    <t>II.5</t>
  </si>
  <si>
    <t>Poprawa bezpieczeństwa ruchu drogowego poprzez rozbudowę drogi powiatowej Nr 4640W w tym budowę ronda w m.Liberadz oraz przebudowę mostu o JNI 01005639 w m.Doziny</t>
  </si>
  <si>
    <t>Środki własne /z obligacji/: 3.840.884,18zł, Ochrona Środowiska: 1.323.875,40zł, Ochrona Środowiska z 2021r: 36.268,92zł/;  środki Rz.Funduszu Polski Ład: 14.250.000zł, środki Gminy Szreńsk: 1.025.000zł</t>
  </si>
  <si>
    <t>II.6.</t>
  </si>
  <si>
    <t xml:space="preserve">Rozbudowa drogi powiatowej nr 2355W  Radzanów - Strzegowo - opracowanie dokumentacji technicznej,  geodezyjne podziały działek </t>
  </si>
  <si>
    <t>środki własne /z obligacji/: 322.385zł, środki Gminy Radzanów: 91.243,70zł, środki Gminy Strzegowo: 104.941,30zł</t>
  </si>
  <si>
    <t>II.7</t>
  </si>
  <si>
    <t>Rozbiórka istniejącego mostu o JNI 01005633 i budowa nowego mostu w m. Szumsk na rzece Ożumiech wraz z rozbudową drogi dojazdowej nr 2361W/2314W - podziały działek</t>
  </si>
  <si>
    <t xml:space="preserve">środki Rządowego Funduszu Inwestycji Lokalnych: 13.200zł, </t>
  </si>
  <si>
    <t>II.8</t>
  </si>
  <si>
    <t>Budowa mostu na rzece Seracz w Mławie wraz z drogą dojazdową</t>
  </si>
  <si>
    <t>środki własne z obligacji: 4.523.545,03zł, środki rezerwy subwencji ogólnej: 3.750.000zł, środki Miasta Mława: 4.490.980zł</t>
  </si>
  <si>
    <t>II.9</t>
  </si>
  <si>
    <t>Rozbudowa drogi powiatowej nr 2315W Dębsk-Szydłowo</t>
  </si>
  <si>
    <t>środki własne /z wolnych środków /: 62.000zł</t>
  </si>
  <si>
    <t>II.10</t>
  </si>
  <si>
    <t>Rozbudowa drogi powiatowej Nr 2352W Strzegowo – Niedzbórz –Pniewo – Czeruchy-wykonanie dokumentacji technicznej, podział geodezyjny działek</t>
  </si>
  <si>
    <t>środki własne /z wolnych środków /: 250.649zł, środki Gminy Strzegowo: 113.750zł.</t>
  </si>
  <si>
    <t>II.11</t>
  </si>
  <si>
    <t>Przebudowa drogi powiatowej nr 2305W od drogi autobusowej DA1 do węzła Mława Północ w m.Kuklin</t>
  </si>
  <si>
    <t>Środki Województwa Mazowieckiego: 1.640.000zł</t>
  </si>
  <si>
    <t>II.12</t>
  </si>
  <si>
    <t xml:space="preserve">Przebudowa drogi powiatowej Nr 2318W Grudusk-Szpaki-Szumsk w miejscowości Szpaki </t>
  </si>
  <si>
    <t>Środki własne / z obligacji/: 352.368zł, środki Województwa Mazowieckiego: 150.000zł</t>
  </si>
  <si>
    <t>II.13</t>
  </si>
  <si>
    <t>Przebudowa drogi powiatowej Nr 2322W poprzez budowę parkingu przy ul.Handlowej w miejscowości Konopki</t>
  </si>
  <si>
    <t>środki własne /z wolnych środków /: 100.000zł, środki Gminy Stupsk: 100.000zł</t>
  </si>
  <si>
    <t>II.14</t>
  </si>
  <si>
    <t>Poprawa bezpieczeństwa ruchu drogowego na skrzyżowaniu ulicy Henryka Sienkiewicza z ulicą Hożą w Mławie</t>
  </si>
  <si>
    <t>środki własne /z wolnych środków /: 100.000zł, środki Miasta Mława: 100.000zł</t>
  </si>
  <si>
    <t>II.15</t>
  </si>
  <si>
    <t>Przebudowa drogi powiatowej nr 2357W Gradzanowo Włościańskie – Chądzyny - Breginie w m. Gradzanowo Włościańskie</t>
  </si>
  <si>
    <t>środki własne /z wolnych środków /: 250.000zł, środki Gminy Radzanów: 250.000zł</t>
  </si>
  <si>
    <t>II.16</t>
  </si>
  <si>
    <t>Przebudowa drogi powiatowej nr 2386W w miejscowości Strzegowo</t>
  </si>
  <si>
    <t>środki własne 250.000zł w tym z obligacji: 180.371,60zł, środki Gminy Strzegowo: 250.000zł</t>
  </si>
  <si>
    <t>II.17</t>
  </si>
  <si>
    <t>Rozbudowa drogi powiatowej nr 2349W Żurominek - Stupsk - opracowanie dokumentacji technicznej</t>
  </si>
  <si>
    <t>środki własne: 122.385zł, środki Gminy Stupsk: 122.385zł</t>
  </si>
  <si>
    <t>II.18</t>
  </si>
  <si>
    <t>Rozbudowa drogi powiatowej nr 2309W od drogi 2306W (Kuklin - Nowa Wieś) - Chmielewo Wielkie - Grzebsk - opracowanie dokumentacji technicznej</t>
  </si>
  <si>
    <t>środki własne: 60.270zł, środki Gminy Wieczfnia Kościelna: 60.270zł</t>
  </si>
  <si>
    <t>R.60014 - Wydatki na utrzymanie dróg powiatowych  w tym:</t>
  </si>
  <si>
    <t>III</t>
  </si>
  <si>
    <t>Bieżące utrzymanie dróg</t>
  </si>
  <si>
    <t>IV</t>
  </si>
  <si>
    <t xml:space="preserve">Bieżące utrzymanie obiektów  mostowych </t>
  </si>
  <si>
    <t>V</t>
  </si>
  <si>
    <t>Zimowe utrzymanie dróg</t>
  </si>
  <si>
    <t>VI</t>
  </si>
  <si>
    <t>Odnowa nawierzchni bitumicznej</t>
  </si>
  <si>
    <t>VII</t>
  </si>
  <si>
    <t xml:space="preserve">Remont drogi powiatowej nr 4640W Bieżuń-Szreńsk-Mława (ul.Henryka Sienkiewicza) w Mławie </t>
  </si>
  <si>
    <t>środki własne: 372.718,60zł,Pomoc Miasta Mława: 372.718,60zł</t>
  </si>
  <si>
    <t>x</t>
  </si>
  <si>
    <t>OGÓŁEM  ASORTYMENTY I+II+III+IV+V+VI</t>
  </si>
  <si>
    <t>Zarząd Powiatu Mławskiego:</t>
  </si>
  <si>
    <t>Załącznik do Uchwały Nr 1292/2023 Zarządu Powiatu Mławskiego</t>
  </si>
  <si>
    <t>z dnia 03.08.2023 r.</t>
  </si>
  <si>
    <t>1. Jerzy Ryszard Rakowski</t>
  </si>
  <si>
    <t>2. Krystyna Zając</t>
  </si>
  <si>
    <t>3. Jolanta Karpińska</t>
  </si>
  <si>
    <t>4. Witold Okumski</t>
  </si>
  <si>
    <t>5. Jacek Szlachta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</si>
</sst>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3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3" fontId="3" fillId="0" borderId="1" xfId="0" applyNumberFormat="1" applyFont="1" applyBorder="1"/>
    <xf numFmtId="49" fontId="2" fillId="2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wrapText="1"/>
    </xf>
    <xf numFmtId="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4" fontId="3" fillId="4" borderId="1" xfId="0" applyNumberFormat="1" applyFont="1" applyFill="1" applyBorder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center" wrapText="1"/>
    </xf>
    <xf numFmtId="0" fontId="2" fillId="0" borderId="1" xfId="0" applyFon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wrapText="1"/>
    </xf>
    <xf numFmtId="0" fontId="3" fillId="3" borderId="0" xfId="0" applyFont="1" applyFill="1" applyAlignment="1">
      <alignment horizontal="left" wrapText="1"/>
    </xf>
    <xf numFmtId="4" fontId="3" fillId="0" borderId="0" xfId="0" applyNumberFormat="1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topLeftCell="A31" workbookViewId="0">
      <selection activeCell="L38" sqref="L38"/>
    </sheetView>
  </sheetViews>
  <sheetFormatPr defaultRowHeight="12.75" x14ac:dyDescent="0.2"/>
  <cols>
    <col min="1" max="1" width="6.28515625" customWidth="1"/>
    <col min="2" max="2" width="51.42578125" customWidth="1"/>
    <col min="3" max="3" width="16.28515625" customWidth="1"/>
    <col min="4" max="4" width="15.28515625" customWidth="1"/>
    <col min="5" max="5" width="13.42578125" customWidth="1"/>
    <col min="6" max="6" width="13.5703125" customWidth="1"/>
    <col min="7" max="7" width="13.7109375" customWidth="1"/>
    <col min="8" max="8" width="26.5703125" customWidth="1"/>
  </cols>
  <sheetData>
    <row r="1" spans="1:8" ht="16.5" customHeight="1" x14ac:dyDescent="0.2">
      <c r="A1" s="1"/>
      <c r="B1" s="1"/>
      <c r="C1" s="1"/>
      <c r="D1" s="1"/>
      <c r="E1" s="2" t="s">
        <v>87</v>
      </c>
      <c r="G1" s="1"/>
      <c r="H1" s="1"/>
    </row>
    <row r="2" spans="1:8" ht="21" customHeight="1" x14ac:dyDescent="0.2">
      <c r="A2" s="41" t="s">
        <v>0</v>
      </c>
      <c r="B2" s="41"/>
      <c r="C2" s="41"/>
      <c r="D2" s="41"/>
      <c r="E2" s="2" t="s">
        <v>88</v>
      </c>
      <c r="G2" s="1"/>
      <c r="H2" s="3"/>
    </row>
    <row r="3" spans="1:8" ht="20.25" customHeight="1" x14ac:dyDescent="0.2">
      <c r="A3" s="37" t="s">
        <v>1</v>
      </c>
      <c r="B3" s="37" t="s">
        <v>2</v>
      </c>
      <c r="C3" s="37" t="s">
        <v>3</v>
      </c>
      <c r="D3" s="37"/>
      <c r="E3" s="37"/>
      <c r="F3" s="37"/>
      <c r="G3" s="37"/>
      <c r="H3" s="38" t="s">
        <v>4</v>
      </c>
    </row>
    <row r="4" spans="1:8" ht="17.649999999999999" customHeight="1" x14ac:dyDescent="0.2">
      <c r="A4" s="37"/>
      <c r="B4" s="37"/>
      <c r="C4" s="39" t="s">
        <v>5</v>
      </c>
      <c r="D4" s="40" t="s">
        <v>6</v>
      </c>
      <c r="E4" s="40"/>
      <c r="F4" s="40"/>
      <c r="G4" s="40"/>
      <c r="H4" s="38"/>
    </row>
    <row r="5" spans="1:8" ht="142.5" customHeight="1" x14ac:dyDescent="0.2">
      <c r="A5" s="37"/>
      <c r="B5" s="37"/>
      <c r="C5" s="39"/>
      <c r="D5" s="5" t="s">
        <v>7</v>
      </c>
      <c r="E5" s="5" t="s">
        <v>8</v>
      </c>
      <c r="F5" s="5" t="s">
        <v>9</v>
      </c>
      <c r="G5" s="5" t="s">
        <v>10</v>
      </c>
      <c r="H5" s="38"/>
    </row>
    <row r="6" spans="1:8" ht="17.25" customHeight="1" x14ac:dyDescent="0.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</row>
    <row r="7" spans="1:8" ht="22.5" customHeight="1" x14ac:dyDescent="0.2">
      <c r="A7" s="6" t="s">
        <v>11</v>
      </c>
      <c r="B7" s="6" t="s">
        <v>12</v>
      </c>
      <c r="C7" s="7">
        <f>SUM(C8:C9)</f>
        <v>3190148.86</v>
      </c>
      <c r="D7" s="7">
        <f>SUM(D8:D9)</f>
        <v>3190148.86</v>
      </c>
      <c r="E7" s="8">
        <f>SUM(E8:E9)</f>
        <v>0</v>
      </c>
      <c r="F7" s="8">
        <f>SUM(F8:F9)</f>
        <v>0</v>
      </c>
      <c r="G7" s="8">
        <f>SUM(G8:G9)</f>
        <v>0</v>
      </c>
      <c r="H7" s="9" t="s">
        <v>13</v>
      </c>
    </row>
    <row r="8" spans="1:8" ht="24" customHeight="1" x14ac:dyDescent="0.2">
      <c r="A8" s="10"/>
      <c r="B8" s="11" t="s">
        <v>14</v>
      </c>
      <c r="C8" s="12">
        <f>SUM(D8)</f>
        <v>2505707.86</v>
      </c>
      <c r="D8" s="12">
        <f>2277399+213358.86+14950</f>
        <v>2505707.86</v>
      </c>
      <c r="E8" s="13"/>
      <c r="F8" s="13"/>
      <c r="G8" s="13"/>
      <c r="H8" s="12"/>
    </row>
    <row r="9" spans="1:8" ht="24" customHeight="1" x14ac:dyDescent="0.2">
      <c r="A9" s="10"/>
      <c r="B9" s="11" t="s">
        <v>15</v>
      </c>
      <c r="C9" s="12">
        <f>SUM(D9)</f>
        <v>684441</v>
      </c>
      <c r="D9" s="12">
        <f>378933+245508+10000+50000</f>
        <v>684441</v>
      </c>
      <c r="E9" s="13"/>
      <c r="F9" s="13"/>
      <c r="G9" s="13"/>
      <c r="H9" s="12"/>
    </row>
    <row r="10" spans="1:8" ht="26.65" customHeight="1" x14ac:dyDescent="0.2">
      <c r="A10" s="6" t="s">
        <v>16</v>
      </c>
      <c r="B10" s="14" t="s">
        <v>17</v>
      </c>
      <c r="C10" s="7">
        <f>SUM(C11:C28)</f>
        <v>57638175.849999994</v>
      </c>
      <c r="D10" s="7">
        <f>SUM(D11:D28)</f>
        <v>16436092.91</v>
      </c>
      <c r="E10" s="7">
        <f>SUM(E11:E28)</f>
        <v>0</v>
      </c>
      <c r="F10" s="7">
        <f>SUM(F11:F28)</f>
        <v>31953512.939999998</v>
      </c>
      <c r="G10" s="7">
        <f>SUM(G11:G28)</f>
        <v>9248570</v>
      </c>
      <c r="H10" s="9" t="s">
        <v>13</v>
      </c>
    </row>
    <row r="11" spans="1:8" ht="73.5" customHeight="1" x14ac:dyDescent="0.2">
      <c r="A11" s="10" t="s">
        <v>18</v>
      </c>
      <c r="B11" s="15" t="s">
        <v>19</v>
      </c>
      <c r="C11" s="16">
        <f>SUM(D11:G11)</f>
        <v>11250000</v>
      </c>
      <c r="D11" s="17">
        <f>420000+4200000</f>
        <v>4620000</v>
      </c>
      <c r="E11" s="12"/>
      <c r="F11" s="12">
        <v>5880000</v>
      </c>
      <c r="G11" s="12">
        <v>750000</v>
      </c>
      <c r="H11" s="16" t="s">
        <v>20</v>
      </c>
    </row>
    <row r="12" spans="1:8" ht="56.65" customHeight="1" x14ac:dyDescent="0.2">
      <c r="A12" s="10" t="s">
        <v>21</v>
      </c>
      <c r="B12" s="18" t="s">
        <v>22</v>
      </c>
      <c r="C12" s="16">
        <f>SUM(D12:G12)</f>
        <v>8060312.9399999995</v>
      </c>
      <c r="D12" s="17">
        <f>123826.7-123826.7</f>
        <v>0</v>
      </c>
      <c r="E12" s="12"/>
      <c r="F12" s="12">
        <f>62813.48+213359.82+24500000-16877066.62+161206.26</f>
        <v>8060312.9399999995</v>
      </c>
      <c r="G12" s="12">
        <f>400000-400000</f>
        <v>0</v>
      </c>
      <c r="H12" s="16" t="s">
        <v>23</v>
      </c>
    </row>
    <row r="13" spans="1:8" ht="60.75" customHeight="1" x14ac:dyDescent="0.2">
      <c r="A13" s="10" t="s">
        <v>24</v>
      </c>
      <c r="B13" s="15" t="s">
        <v>25</v>
      </c>
      <c r="C13" s="16">
        <f t="shared" ref="C13:C19" si="0">SUM(D13:G13)</f>
        <v>100000</v>
      </c>
      <c r="D13" s="17">
        <v>100000</v>
      </c>
      <c r="E13" s="12"/>
      <c r="F13" s="12"/>
      <c r="G13" s="12"/>
      <c r="H13" s="16" t="s">
        <v>26</v>
      </c>
    </row>
    <row r="14" spans="1:8" ht="48" customHeight="1" x14ac:dyDescent="0.2">
      <c r="A14" s="10" t="s">
        <v>27</v>
      </c>
      <c r="B14" s="15" t="s">
        <v>28</v>
      </c>
      <c r="C14" s="16">
        <f t="shared" si="0"/>
        <v>121462.38</v>
      </c>
      <c r="D14" s="17">
        <v>121462.38</v>
      </c>
      <c r="E14" s="12"/>
      <c r="F14" s="12"/>
      <c r="G14" s="12"/>
      <c r="H14" s="16" t="s">
        <v>29</v>
      </c>
    </row>
    <row r="15" spans="1:8" ht="106.9" customHeight="1" x14ac:dyDescent="0.2">
      <c r="A15" s="10" t="s">
        <v>30</v>
      </c>
      <c r="B15" s="15" t="s">
        <v>31</v>
      </c>
      <c r="C15" s="16">
        <f t="shared" si="0"/>
        <v>20476028.5</v>
      </c>
      <c r="D15" s="17">
        <f>4224259.58+940500+36268.92</f>
        <v>5201028.5</v>
      </c>
      <c r="E15" s="12"/>
      <c r="F15" s="12">
        <v>14250000</v>
      </c>
      <c r="G15" s="12">
        <v>1025000</v>
      </c>
      <c r="H15" s="16" t="s">
        <v>32</v>
      </c>
    </row>
    <row r="16" spans="1:8" ht="57" customHeight="1" x14ac:dyDescent="0.2">
      <c r="A16" s="10" t="s">
        <v>33</v>
      </c>
      <c r="B16" s="15" t="s">
        <v>34</v>
      </c>
      <c r="C16" s="16">
        <f>SUM(D16:G16)</f>
        <v>518570</v>
      </c>
      <c r="D16" s="12">
        <v>322385</v>
      </c>
      <c r="E16" s="12"/>
      <c r="F16" s="12"/>
      <c r="G16" s="12">
        <f>91243.7+104941.3</f>
        <v>196185</v>
      </c>
      <c r="H16" s="16" t="s">
        <v>35</v>
      </c>
    </row>
    <row r="17" spans="1:8" ht="61.5" customHeight="1" x14ac:dyDescent="0.2">
      <c r="A17" s="10" t="s">
        <v>36</v>
      </c>
      <c r="B17" s="15" t="s">
        <v>37</v>
      </c>
      <c r="C17" s="16">
        <f>SUM(D17:G17)</f>
        <v>13200</v>
      </c>
      <c r="D17" s="17"/>
      <c r="E17" s="12"/>
      <c r="F17" s="12">
        <f>46500-33300</f>
        <v>13200</v>
      </c>
      <c r="G17" s="12"/>
      <c r="H17" s="16" t="s">
        <v>38</v>
      </c>
    </row>
    <row r="18" spans="1:8" ht="66.400000000000006" customHeight="1" x14ac:dyDescent="0.2">
      <c r="A18" s="10" t="s">
        <v>39</v>
      </c>
      <c r="B18" s="19" t="s">
        <v>40</v>
      </c>
      <c r="C18" s="16">
        <f t="shared" si="0"/>
        <v>12764525.030000001</v>
      </c>
      <c r="D18" s="20">
        <v>4523545.03</v>
      </c>
      <c r="E18" s="12"/>
      <c r="F18" s="12">
        <v>3750000</v>
      </c>
      <c r="G18" s="12">
        <v>4490980</v>
      </c>
      <c r="H18" s="16" t="s">
        <v>41</v>
      </c>
    </row>
    <row r="19" spans="1:8" ht="32.25" customHeight="1" x14ac:dyDescent="0.2">
      <c r="A19" s="10" t="s">
        <v>42</v>
      </c>
      <c r="B19" s="21" t="s">
        <v>43</v>
      </c>
      <c r="C19" s="16">
        <f t="shared" si="0"/>
        <v>62000</v>
      </c>
      <c r="D19" s="20">
        <v>62000</v>
      </c>
      <c r="E19" s="12"/>
      <c r="F19" s="12"/>
      <c r="G19" s="12"/>
      <c r="H19" s="16" t="s">
        <v>44</v>
      </c>
    </row>
    <row r="20" spans="1:8" ht="44.65" customHeight="1" x14ac:dyDescent="0.2">
      <c r="A20" s="10" t="s">
        <v>45</v>
      </c>
      <c r="B20" s="19" t="s">
        <v>46</v>
      </c>
      <c r="C20" s="16">
        <f t="shared" ref="C20:C28" si="1">SUM(D20:G20)</f>
        <v>364399</v>
      </c>
      <c r="D20" s="20">
        <v>250649</v>
      </c>
      <c r="E20" s="12"/>
      <c r="F20" s="12"/>
      <c r="G20" s="12">
        <v>113750</v>
      </c>
      <c r="H20" s="16" t="s">
        <v>47</v>
      </c>
    </row>
    <row r="21" spans="1:8" ht="33" customHeight="1" x14ac:dyDescent="0.2">
      <c r="A21" s="10" t="s">
        <v>48</v>
      </c>
      <c r="B21" s="19" t="s">
        <v>49</v>
      </c>
      <c r="C21" s="16">
        <f t="shared" si="1"/>
        <v>1640000</v>
      </c>
      <c r="D21" s="20"/>
      <c r="E21" s="12"/>
      <c r="F21" s="12"/>
      <c r="G21" s="12">
        <v>1640000</v>
      </c>
      <c r="H21" s="16" t="s">
        <v>50</v>
      </c>
    </row>
    <row r="22" spans="1:8" ht="46.15" customHeight="1" x14ac:dyDescent="0.2">
      <c r="A22" s="10" t="s">
        <v>51</v>
      </c>
      <c r="B22" s="19" t="s">
        <v>52</v>
      </c>
      <c r="C22" s="16">
        <f t="shared" si="1"/>
        <v>502368</v>
      </c>
      <c r="D22" s="20">
        <v>352368</v>
      </c>
      <c r="E22" s="12"/>
      <c r="F22" s="12"/>
      <c r="G22" s="12">
        <v>150000</v>
      </c>
      <c r="H22" s="16" t="s">
        <v>53</v>
      </c>
    </row>
    <row r="23" spans="1:8" ht="46.9" customHeight="1" x14ac:dyDescent="0.2">
      <c r="A23" s="10" t="s">
        <v>54</v>
      </c>
      <c r="B23" s="19" t="s">
        <v>55</v>
      </c>
      <c r="C23" s="16">
        <f t="shared" si="1"/>
        <v>200000</v>
      </c>
      <c r="D23" s="20">
        <v>100000</v>
      </c>
      <c r="E23" s="12"/>
      <c r="F23" s="12"/>
      <c r="G23" s="12">
        <v>100000</v>
      </c>
      <c r="H23" s="16" t="s">
        <v>56</v>
      </c>
    </row>
    <row r="24" spans="1:8" ht="49.15" customHeight="1" x14ac:dyDescent="0.2">
      <c r="A24" s="10" t="s">
        <v>57</v>
      </c>
      <c r="B24" s="19" t="s">
        <v>58</v>
      </c>
      <c r="C24" s="16">
        <f t="shared" si="1"/>
        <v>200000</v>
      </c>
      <c r="D24" s="20">
        <v>100000</v>
      </c>
      <c r="E24" s="12"/>
      <c r="F24" s="12"/>
      <c r="G24" s="12">
        <v>100000</v>
      </c>
      <c r="H24" s="16" t="s">
        <v>59</v>
      </c>
    </row>
    <row r="25" spans="1:8" ht="49.15" customHeight="1" x14ac:dyDescent="0.2">
      <c r="A25" s="10" t="s">
        <v>60</v>
      </c>
      <c r="B25" s="19" t="s">
        <v>61</v>
      </c>
      <c r="C25" s="16">
        <f t="shared" si="1"/>
        <v>500000</v>
      </c>
      <c r="D25" s="20">
        <v>250000</v>
      </c>
      <c r="E25" s="12"/>
      <c r="F25" s="12"/>
      <c r="G25" s="12">
        <v>250000</v>
      </c>
      <c r="H25" s="16" t="s">
        <v>62</v>
      </c>
    </row>
    <row r="26" spans="1:8" ht="47.65" customHeight="1" x14ac:dyDescent="0.2">
      <c r="A26" s="10" t="s">
        <v>63</v>
      </c>
      <c r="B26" s="19" t="s">
        <v>64</v>
      </c>
      <c r="C26" s="16">
        <f t="shared" si="1"/>
        <v>500000</v>
      </c>
      <c r="D26" s="20">
        <v>250000</v>
      </c>
      <c r="E26" s="12"/>
      <c r="F26" s="12"/>
      <c r="G26" s="12">
        <v>250000</v>
      </c>
      <c r="H26" s="16" t="s">
        <v>65</v>
      </c>
    </row>
    <row r="27" spans="1:8" ht="37.15" customHeight="1" x14ac:dyDescent="0.2">
      <c r="A27" s="10" t="s">
        <v>66</v>
      </c>
      <c r="B27" s="22" t="s">
        <v>67</v>
      </c>
      <c r="C27" s="16">
        <f t="shared" si="1"/>
        <v>244770</v>
      </c>
      <c r="D27" s="20">
        <v>122385</v>
      </c>
      <c r="E27" s="12"/>
      <c r="F27" s="12"/>
      <c r="G27" s="12">
        <v>122385</v>
      </c>
      <c r="H27" s="16" t="s">
        <v>68</v>
      </c>
    </row>
    <row r="28" spans="1:8" ht="47.65" customHeight="1" x14ac:dyDescent="0.2">
      <c r="A28" s="10" t="s">
        <v>69</v>
      </c>
      <c r="B28" s="23" t="s">
        <v>70</v>
      </c>
      <c r="C28" s="16">
        <f t="shared" si="1"/>
        <v>120540</v>
      </c>
      <c r="D28" s="20">
        <v>60270</v>
      </c>
      <c r="E28" s="12"/>
      <c r="F28" s="12"/>
      <c r="G28" s="12">
        <v>60270</v>
      </c>
      <c r="H28" s="16" t="s">
        <v>71</v>
      </c>
    </row>
    <row r="29" spans="1:8" ht="41.25" customHeight="1" x14ac:dyDescent="0.2">
      <c r="A29" s="24"/>
      <c r="B29" s="25" t="s">
        <v>72</v>
      </c>
      <c r="C29" s="7">
        <f>SUM(C30:C34)</f>
        <v>5452972.2000000002</v>
      </c>
      <c r="D29" s="7">
        <f>SUM(D30:D34)</f>
        <v>5080253.5999999996</v>
      </c>
      <c r="E29" s="7">
        <f>SUM(E30:E34)</f>
        <v>0</v>
      </c>
      <c r="F29" s="7">
        <f>SUM(F30:F34)</f>
        <v>0</v>
      </c>
      <c r="G29" s="7">
        <f>SUM(G30:G34)</f>
        <v>372718.6</v>
      </c>
      <c r="H29" s="26" t="s">
        <v>13</v>
      </c>
    </row>
    <row r="30" spans="1:8" ht="28.5" customHeight="1" x14ac:dyDescent="0.2">
      <c r="A30" s="27" t="s">
        <v>73</v>
      </c>
      <c r="B30" s="28" t="s">
        <v>74</v>
      </c>
      <c r="C30" s="12">
        <f>SUM(D30:G30)</f>
        <v>2428146</v>
      </c>
      <c r="D30" s="12">
        <v>2428146</v>
      </c>
      <c r="E30" s="12"/>
      <c r="F30" s="12"/>
      <c r="G30" s="12"/>
      <c r="H30" s="16"/>
    </row>
    <row r="31" spans="1:8" ht="26.25" customHeight="1" x14ac:dyDescent="0.2">
      <c r="A31" s="27" t="s">
        <v>75</v>
      </c>
      <c r="B31" s="11" t="s">
        <v>76</v>
      </c>
      <c r="C31" s="12">
        <f>SUM(D31:G31)</f>
        <v>0</v>
      </c>
      <c r="D31" s="12">
        <f>226846-200000-26846</f>
        <v>0</v>
      </c>
      <c r="E31" s="12"/>
      <c r="F31" s="12"/>
      <c r="G31" s="12"/>
      <c r="H31" s="16"/>
    </row>
    <row r="32" spans="1:8" ht="25.5" customHeight="1" x14ac:dyDescent="0.2">
      <c r="A32" s="27" t="s">
        <v>77</v>
      </c>
      <c r="B32" s="11" t="s">
        <v>78</v>
      </c>
      <c r="C32" s="12">
        <f>SUM(D32:G32)</f>
        <v>1411889</v>
      </c>
      <c r="D32" s="12">
        <f>1372003+43540-3654</f>
        <v>1411889</v>
      </c>
      <c r="E32" s="12"/>
      <c r="F32" s="12"/>
      <c r="G32" s="12"/>
      <c r="H32" s="16"/>
    </row>
    <row r="33" spans="1:8" ht="25.5" customHeight="1" x14ac:dyDescent="0.2">
      <c r="A33" s="27" t="s">
        <v>79</v>
      </c>
      <c r="B33" s="29" t="s">
        <v>80</v>
      </c>
      <c r="C33" s="12">
        <f>SUM(D33:G33)</f>
        <v>867500</v>
      </c>
      <c r="D33" s="16">
        <f>680540+156460+30500</f>
        <v>867500</v>
      </c>
      <c r="E33" s="12"/>
      <c r="F33" s="12"/>
      <c r="G33" s="12"/>
      <c r="H33" s="16"/>
    </row>
    <row r="34" spans="1:8" ht="43.9" customHeight="1" x14ac:dyDescent="0.2">
      <c r="A34" s="27" t="s">
        <v>81</v>
      </c>
      <c r="B34" s="29" t="s">
        <v>82</v>
      </c>
      <c r="C34" s="12">
        <f>SUM(D34:G34)</f>
        <v>745437.2</v>
      </c>
      <c r="D34" s="12">
        <v>372718.6</v>
      </c>
      <c r="E34" s="12"/>
      <c r="F34" s="12"/>
      <c r="G34" s="12">
        <v>372718.6</v>
      </c>
      <c r="H34" s="16" t="s">
        <v>83</v>
      </c>
    </row>
    <row r="35" spans="1:8" ht="30.4" customHeight="1" x14ac:dyDescent="0.2">
      <c r="A35" s="30" t="s">
        <v>84</v>
      </c>
      <c r="B35" s="31" t="s">
        <v>85</v>
      </c>
      <c r="C35" s="32">
        <f>C7+C10+C29</f>
        <v>66281296.909999996</v>
      </c>
      <c r="D35" s="32">
        <f>D7+D10+D29</f>
        <v>24706495.369999997</v>
      </c>
      <c r="E35" s="32">
        <f>E7+E10+E29</f>
        <v>0</v>
      </c>
      <c r="F35" s="32">
        <f>F7+F10+F29</f>
        <v>31953512.939999998</v>
      </c>
      <c r="G35" s="32">
        <f>G7+G10+G29</f>
        <v>9621288.5999999996</v>
      </c>
      <c r="H35" s="33" t="s">
        <v>13</v>
      </c>
    </row>
    <row r="36" spans="1:8" ht="24" customHeight="1" x14ac:dyDescent="0.2">
      <c r="A36" s="1"/>
      <c r="B36" s="34"/>
      <c r="C36" s="35"/>
      <c r="D36" s="21"/>
      <c r="E36" s="21"/>
      <c r="F36" s="21"/>
      <c r="G36" s="21"/>
      <c r="H36" s="1"/>
    </row>
    <row r="37" spans="1:8" ht="24" customHeight="1" x14ac:dyDescent="0.2">
      <c r="A37" s="21"/>
      <c r="B37" s="21"/>
      <c r="C37" s="21"/>
      <c r="D37" s="21"/>
      <c r="E37" s="21"/>
      <c r="F37" s="36" t="s">
        <v>86</v>
      </c>
      <c r="G37" s="21"/>
      <c r="H37" s="21"/>
    </row>
    <row r="38" spans="1:8" ht="24" customHeight="1" x14ac:dyDescent="0.2">
      <c r="A38" s="21"/>
      <c r="B38" s="21"/>
      <c r="C38" s="21"/>
      <c r="D38" s="21"/>
      <c r="E38" s="21"/>
      <c r="F38" s="21" t="s">
        <v>89</v>
      </c>
      <c r="G38" s="21"/>
      <c r="H38" s="21"/>
    </row>
    <row r="39" spans="1:8" ht="24" customHeight="1" x14ac:dyDescent="0.2">
      <c r="A39" s="21"/>
      <c r="B39" s="21"/>
      <c r="C39" s="21"/>
      <c r="D39" s="21"/>
      <c r="E39" s="21"/>
      <c r="F39" s="21" t="s">
        <v>90</v>
      </c>
      <c r="G39" s="21"/>
      <c r="H39" s="21"/>
    </row>
    <row r="40" spans="1:8" ht="24" customHeight="1" x14ac:dyDescent="0.2">
      <c r="A40" s="21"/>
      <c r="B40" s="21"/>
      <c r="C40" s="21"/>
      <c r="D40" s="21"/>
      <c r="E40" s="21"/>
      <c r="F40" s="21" t="s">
        <v>91</v>
      </c>
      <c r="G40" s="21"/>
      <c r="H40" s="21"/>
    </row>
    <row r="41" spans="1:8" ht="24" customHeight="1" x14ac:dyDescent="0.2">
      <c r="A41" s="21"/>
      <c r="B41" s="21"/>
      <c r="C41" s="21"/>
      <c r="D41" s="21"/>
      <c r="E41" s="21"/>
      <c r="F41" s="21" t="s">
        <v>92</v>
      </c>
      <c r="G41" s="21"/>
      <c r="H41" s="21"/>
    </row>
    <row r="42" spans="1:8" ht="22.5" customHeight="1" x14ac:dyDescent="0.2">
      <c r="A42" s="21"/>
      <c r="B42" s="21"/>
      <c r="C42" s="21"/>
      <c r="D42" s="21"/>
      <c r="E42" s="21"/>
      <c r="F42" s="21" t="s">
        <v>93</v>
      </c>
      <c r="G42" s="21"/>
      <c r="H42" s="21"/>
    </row>
  </sheetData>
  <mergeCells count="7">
    <mergeCell ref="A2:D2"/>
    <mergeCell ref="A3:A5"/>
    <mergeCell ref="B3:B5"/>
    <mergeCell ref="C3:G3"/>
    <mergeCell ref="H3:H5"/>
    <mergeCell ref="C4:C5"/>
    <mergeCell ref="D4:G4"/>
  </mergeCells>
  <printOptions horizontalCentered="1"/>
  <pageMargins left="0.15748031496062992" right="0.15748031496062992" top="0.59055118110236227" bottom="0.5905511811023622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plan rzecz-fin 2023</vt:lpstr>
      <vt:lpstr>'plan rzecz-fin 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Joanna Marcinkowska</cp:lastModifiedBy>
  <cp:lastPrinted>2023-08-04T06:24:58Z</cp:lastPrinted>
  <dcterms:created xsi:type="dcterms:W3CDTF">2023-07-31T11:49:32Z</dcterms:created>
  <dcterms:modified xsi:type="dcterms:W3CDTF">2023-08-04T06:25:51Z</dcterms:modified>
</cp:coreProperties>
</file>