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firstSheet="2" activeTab="3"/>
  </bookViews>
  <sheets>
    <sheet name="Prognoza długu-2007 pierw" sheetId="1" r:id="rId1"/>
    <sheet name="Prognoza długu na dzień 6.09.20" sheetId="2" r:id="rId2"/>
    <sheet name="Prognoza długu -2007pirwotna" sheetId="3" r:id="rId3"/>
    <sheet name="Prognoza  na 19.02.2008" sheetId="4" r:id="rId4"/>
    <sheet name="Prognoza na dzień 21.06.2007r" sheetId="5" r:id="rId5"/>
    <sheet name="Prognoza na dzień 31.05.2007r" sheetId="6" r:id="rId6"/>
  </sheets>
  <externalReferences>
    <externalReference r:id="rId9"/>
    <externalReference r:id="rId10"/>
  </externalReferences>
  <definedNames>
    <definedName name="_xlnm.Print_Area" localSheetId="3">'Prognoza  na 19.02.2008'!$A$1:$K$41</definedName>
    <definedName name="_xlnm.Print_Area" localSheetId="2">'Prognoza długu -2007pirwotna'!$A$3:$I$37</definedName>
    <definedName name="_xlnm.Print_Area" localSheetId="0">'Prognoza długu-2007 pierw'!$A$3:$I$37</definedName>
    <definedName name="_xlnm.Print_Area" localSheetId="4">'Prognoza na dzień 21.06.2007r'!$A$3:$L$37</definedName>
    <definedName name="_xlnm.Print_Area" localSheetId="5">'Prognoza na dzień 31.05.2007r'!$A$3:$I$37</definedName>
  </definedNames>
  <calcPr fullCalcOnLoad="1"/>
</workbook>
</file>

<file path=xl/sharedStrings.xml><?xml version="1.0" encoding="utf-8"?>
<sst xmlns="http://schemas.openxmlformats.org/spreadsheetml/2006/main" count="283" uniqueCount="83">
  <si>
    <t>Prognoza kwoty długu i spłat na rok 2007 i lata następne</t>
  </si>
  <si>
    <t>w złotych</t>
  </si>
  <si>
    <t>Lp.</t>
  </si>
  <si>
    <t>Wyszczególnienie</t>
  </si>
  <si>
    <t>Kwota długu na dzień 31.12.2006</t>
  </si>
  <si>
    <t>Prognoza</t>
  </si>
  <si>
    <t>1.</t>
  </si>
  <si>
    <r>
      <t xml:space="preserve">Zobowiązania wg tytułów dłużnych: </t>
    </r>
    <r>
      <rPr>
        <sz val="10"/>
        <rFont val="Arial"/>
        <family val="2"/>
      </rPr>
      <t>(1.1+1.2)</t>
    </r>
  </si>
  <si>
    <t>1.1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</si>
  <si>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</si>
  <si>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</si>
  <si>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</si>
  <si>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</si>
  <si>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</si>
  <si>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</si>
  <si>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</si>
  <si>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</si>
  <si>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</si>
  <si>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</si>
  <si>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</si>
  <si>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</si>
  <si>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 w tym:</t>
  </si>
  <si>
    <t xml:space="preserve">   EBOiR</t>
  </si>
  <si>
    <t>1.2.3</t>
  </si>
  <si>
    <t>obligacje</t>
  </si>
  <si>
    <t>Obsługa długu (2.1+2.2+2.3)</t>
  </si>
  <si>
    <t>2.1</t>
  </si>
  <si>
    <t>Spłata rat kapitałowych z wyłączeniem prefinansowania</t>
  </si>
  <si>
    <t>2.1.1</t>
  </si>
  <si>
    <t xml:space="preserve">kredytów </t>
  </si>
  <si>
    <t>2.1.2</t>
  </si>
  <si>
    <t>2.1.3</t>
  </si>
  <si>
    <t>planowanych pożyczek w roku 2007</t>
  </si>
  <si>
    <t>2.1.4</t>
  </si>
  <si>
    <t>planowanych kredytów w roku 2007</t>
  </si>
  <si>
    <t>2.2</t>
  </si>
  <si>
    <t>Spłata odsetek i dyskonta</t>
  </si>
  <si>
    <t>3.</t>
  </si>
  <si>
    <t>Prognozowane dochody budżetowe</t>
  </si>
  <si>
    <t>4.</t>
  </si>
  <si>
    <t>Prognozowane wydatki budżetowe</t>
  </si>
  <si>
    <t>5.</t>
  </si>
  <si>
    <t>Prognozowany wynik finansowy</t>
  </si>
  <si>
    <t>6.</t>
  </si>
  <si>
    <t>Relacje do dochodów (w %):</t>
  </si>
  <si>
    <t>6.1</t>
  </si>
  <si>
    <t>długu (art. 170 ust. 1)         (1-2.1):3</t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</si>
  <si>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</si>
  <si>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</si>
  <si>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</si>
  <si>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</si>
  <si>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</si>
  <si>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(2.1+2.2):3</t>
    </r>
  </si>
  <si>
    <t>Przewodniczacy Rady Powiatu Mławskiego</t>
  </si>
  <si>
    <t>Jan Jerzy Wtulich</t>
  </si>
  <si>
    <t>Stan na dzień 21.06.2007r</t>
  </si>
  <si>
    <t xml:space="preserve"> </t>
  </si>
  <si>
    <t>Kwota długu na dzień 31.12.2007</t>
  </si>
  <si>
    <t>1.3</t>
  </si>
  <si>
    <t>a</t>
  </si>
  <si>
    <t>b</t>
  </si>
  <si>
    <t>c</t>
  </si>
  <si>
    <t xml:space="preserve">Zaciągnięte zobowiązania </t>
  </si>
  <si>
    <t>Planowane zobowiązania</t>
  </si>
  <si>
    <t>udzielonych poręczeń</t>
  </si>
  <si>
    <t>2.3</t>
  </si>
  <si>
    <t>Prognoza łącznej kwoty długu powiatu na koniec  2008  roku i lata następne</t>
  </si>
  <si>
    <t>Pożyczki, kredyty i obligacje ( art. 170 ust.3 ufp)</t>
  </si>
  <si>
    <t>Planowane w roku budżetowym :(bez art.170 ust.3 ufp)</t>
  </si>
  <si>
    <t>Zaciągnięte zobowiązania z tytułu :( bez art.170 ust.3 ufp )</t>
  </si>
  <si>
    <t>Spłata rat kapitałowych (bez art.169 ust.3 ufp)</t>
  </si>
  <si>
    <t>Spłata rat kapitałowych (art. 169 ust.3 ufp)</t>
  </si>
  <si>
    <t>Spłata odsetek i dyskonta ( bez art.169 ust 3 ufp)</t>
  </si>
  <si>
    <t>2.4.</t>
  </si>
  <si>
    <t>Spłata odsetek i dyskonta (  art.169 ust 3 ufp)</t>
  </si>
  <si>
    <t xml:space="preserve">długu (art. 170 ust. 1)         </t>
  </si>
  <si>
    <r>
      <t xml:space="preserve">spłaty zadłużenia </t>
    </r>
    <r>
      <rPr>
        <sz val="10"/>
        <rFont val="Arial"/>
        <family val="2"/>
      </rPr>
      <t>(art. 169 ust. 1)        (2.1+2.2+2.3+2.4):3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</si>
  <si>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</si>
  <si>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r>
      <t xml:space="preserve">długu po uwzględnieniu wyłączeń </t>
    </r>
    <r>
      <rPr>
        <sz val="10"/>
        <rFont val="Arial"/>
        <family val="2"/>
      </rPr>
      <t xml:space="preserve">(art. 170 ust. 3)
</t>
    </r>
  </si>
  <si>
    <t>Spłata długu</t>
  </si>
  <si>
    <t>Starosta Powiatu Mławskiego</t>
  </si>
  <si>
    <t>Włodzimierz Wojnarowski</t>
  </si>
  <si>
    <t>stan na dzień 31.03.2008r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</si>
</sst>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 horizontal="right" vertical="top" wrapText="1"/>
    </xf>
    <xf numFmtId="0" fontId="2" fillId="3" borderId="0" xfId="0" applyFont="1" applyFill="1" applyAlignment="1">
      <alignment/>
    </xf>
    <xf numFmtId="3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/>
    </xf>
    <xf numFmtId="3" fontId="2" fillId="3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3" fontId="5" fillId="3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karbnik\Pulpit\Materia&#322;y%20planistyczne%20do%20bud&#380;etu%20na%20rok%202008\Prognoza%20d&#322;ugu%20-%20Za&#322;acznik%20Nr%204-analityka%20(version%20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gnoza%20d&#322;ugu%20-%20Za&#322;acznik%20Nr%204-analityka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"/>
      <sheetName val="Prognoza dłudu -projekt 2008"/>
      <sheetName val="Prognoza długu na dzień 29.1.20"/>
      <sheetName val="Prognoza długu na dzień 6.09.20"/>
      <sheetName val="Prognoza długu przed umorzeniam"/>
      <sheetName val="Prognoza długu po umorzeniach p"/>
      <sheetName val="Arkusz3"/>
    </sheetNames>
    <sheetDataSet>
      <sheetData sheetId="1">
        <row r="10">
          <cell r="F10">
            <v>762524</v>
          </cell>
          <cell r="G10">
            <v>881611</v>
          </cell>
          <cell r="H10">
            <v>927611</v>
          </cell>
          <cell r="I10">
            <v>896611</v>
          </cell>
          <cell r="J10">
            <v>987612</v>
          </cell>
          <cell r="L10">
            <v>328700</v>
          </cell>
          <cell r="M10">
            <v>328700</v>
          </cell>
        </row>
        <row r="21">
          <cell r="F21">
            <v>179750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gnoza długu 31.03.2008r"/>
      <sheetName val="Prognoza dłudu -projekt 2008"/>
      <sheetName val="Prognoza długu na dzień 29.1.20"/>
      <sheetName val="Prognoza długu na dzień 6.09.20"/>
      <sheetName val="Prognoza długu przed umorzeniam"/>
      <sheetName val="Prognoza długu po umorzeniach p"/>
      <sheetName val="Arkusz3"/>
    </sheetNames>
    <sheetDataSet>
      <sheetData sheetId="0">
        <row r="10">
          <cell r="K10">
            <v>414965.65</v>
          </cell>
        </row>
        <row r="21">
          <cell r="G21">
            <v>169031</v>
          </cell>
          <cell r="H21">
            <v>156053</v>
          </cell>
          <cell r="I21">
            <v>95052</v>
          </cell>
          <cell r="J21">
            <v>22000</v>
          </cell>
          <cell r="K21">
            <v>22000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6"/>
  <sheetViews>
    <sheetView workbookViewId="0" topLeftCell="B19">
      <selection activeCell="D39" sqref="D39"/>
    </sheetView>
  </sheetViews>
  <sheetFormatPr defaultColWidth="9.00390625" defaultRowHeight="12.75"/>
  <cols>
    <col min="1" max="1" width="6.25390625" style="0" customWidth="1"/>
    <col min="2" max="2" width="57.125" style="0" customWidth="1"/>
    <col min="3" max="3" width="12.125" style="0" customWidth="1"/>
    <col min="4" max="5" width="11.125" style="0" customWidth="1"/>
    <col min="6" max="6" width="11.625" style="0" customWidth="1"/>
    <col min="7" max="9" width="10.125" style="0" customWidth="1"/>
  </cols>
  <sheetData>
    <row r="3" spans="1:9" ht="18">
      <c r="A3" s="56" t="s">
        <v>0</v>
      </c>
      <c r="B3" s="56"/>
      <c r="C3" s="56"/>
      <c r="D3" s="56"/>
      <c r="E3" s="56"/>
      <c r="F3" s="56"/>
      <c r="G3" s="56"/>
      <c r="H3" s="56"/>
      <c r="I3" s="56"/>
    </row>
    <row r="4" spans="1:9" ht="9" customHeight="1">
      <c r="A4" s="1"/>
      <c r="B4" s="1"/>
      <c r="C4" s="1"/>
      <c r="D4" s="1"/>
      <c r="E4" s="1"/>
      <c r="F4" s="1"/>
      <c r="G4" s="1"/>
      <c r="H4" s="1"/>
      <c r="I4" s="1"/>
    </row>
    <row r="5" ht="12.75">
      <c r="I5" s="2" t="s">
        <v>1</v>
      </c>
    </row>
    <row r="6" spans="1:9" s="4" customFormat="1" ht="35.25" customHeight="1">
      <c r="A6" s="57" t="s">
        <v>2</v>
      </c>
      <c r="B6" s="57" t="s">
        <v>3</v>
      </c>
      <c r="C6" s="58" t="s">
        <v>4</v>
      </c>
      <c r="D6" s="60" t="s">
        <v>5</v>
      </c>
      <c r="E6" s="60"/>
      <c r="F6" s="60"/>
      <c r="G6" s="60"/>
      <c r="H6" s="60"/>
      <c r="I6" s="60"/>
    </row>
    <row r="7" spans="1:9" s="4" customFormat="1" ht="23.25" customHeight="1">
      <c r="A7" s="57"/>
      <c r="B7" s="57"/>
      <c r="C7" s="59"/>
      <c r="D7" s="3">
        <v>2007</v>
      </c>
      <c r="E7" s="3">
        <v>2008</v>
      </c>
      <c r="F7" s="3">
        <v>2009</v>
      </c>
      <c r="G7" s="3">
        <v>2010</v>
      </c>
      <c r="H7" s="3">
        <v>2011</v>
      </c>
      <c r="I7" s="3">
        <v>2012</v>
      </c>
    </row>
    <row r="8" spans="1:9" s="6" customFormat="1" ht="8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9" s="4" customFormat="1" ht="22.5" customHeight="1">
      <c r="A9" s="7" t="s">
        <v>6</v>
      </c>
      <c r="B9" s="8" t="s">
        <v>7</v>
      </c>
      <c r="C9" s="9">
        <f>C10+C14</f>
        <v>3351526</v>
      </c>
      <c r="D9" s="9">
        <f aca="true" t="shared" si="0" ref="D9:I9">D10+D14</f>
        <v>4098471</v>
      </c>
      <c r="E9" s="9">
        <f t="shared" si="0"/>
        <v>3260321</v>
      </c>
      <c r="F9" s="9">
        <f t="shared" si="0"/>
        <v>2422171</v>
      </c>
      <c r="G9" s="9">
        <f t="shared" si="0"/>
        <v>1822171</v>
      </c>
      <c r="H9" s="9">
        <f t="shared" si="0"/>
        <v>1202049</v>
      </c>
      <c r="I9" s="9">
        <f t="shared" si="0"/>
        <v>549949</v>
      </c>
    </row>
    <row r="10" spans="1:9" s="13" customFormat="1" ht="15" customHeight="1">
      <c r="A10" s="10" t="s">
        <v>8</v>
      </c>
      <c r="B10" s="11" t="s">
        <v>9</v>
      </c>
      <c r="C10" s="12">
        <f aca="true" t="shared" si="1" ref="C10:I10">SUM(C11:C13)</f>
        <v>3093426</v>
      </c>
      <c r="D10" s="12">
        <f t="shared" si="1"/>
        <v>2530680</v>
      </c>
      <c r="E10" s="12">
        <f t="shared" si="1"/>
        <v>3260321</v>
      </c>
      <c r="F10" s="12">
        <f t="shared" si="1"/>
        <v>2422171</v>
      </c>
      <c r="G10" s="12">
        <f t="shared" si="1"/>
        <v>1822171</v>
      </c>
      <c r="H10" s="12">
        <f t="shared" si="1"/>
        <v>1202049</v>
      </c>
      <c r="I10" s="12">
        <f t="shared" si="1"/>
        <v>549949</v>
      </c>
    </row>
    <row r="11" spans="1:9" s="13" customFormat="1" ht="15" customHeight="1">
      <c r="A11" s="14" t="s">
        <v>10</v>
      </c>
      <c r="B11" s="15" t="s">
        <v>11</v>
      </c>
      <c r="C11" s="16">
        <v>493216</v>
      </c>
      <c r="D11" s="17">
        <f>C11+C15-C22</f>
        <v>544591</v>
      </c>
      <c r="E11" s="17">
        <f>D11+D15-D22</f>
        <v>663442</v>
      </c>
      <c r="F11" s="17">
        <f>E11+E15-E22-E23</f>
        <v>408336</v>
      </c>
      <c r="G11" s="17">
        <f>F11+F15-F22-F23</f>
        <v>265305</v>
      </c>
      <c r="H11" s="17">
        <f>G11+G15-G22-G23</f>
        <v>102152</v>
      </c>
      <c r="I11" s="17">
        <f>H11+H15-H22-H23</f>
        <v>0</v>
      </c>
    </row>
    <row r="12" spans="1:9" s="13" customFormat="1" ht="15" customHeight="1">
      <c r="A12" s="14" t="s">
        <v>12</v>
      </c>
      <c r="B12" s="15" t="s">
        <v>13</v>
      </c>
      <c r="C12" s="17">
        <v>2600210</v>
      </c>
      <c r="D12" s="17">
        <f>C12+C16-C21</f>
        <v>1986089</v>
      </c>
      <c r="E12" s="17">
        <f>D12+D16-D21</f>
        <v>2596879</v>
      </c>
      <c r="F12" s="17">
        <f>E12+E16-E21-E24</f>
        <v>2013835</v>
      </c>
      <c r="G12" s="17">
        <f>F12+F16-F21-F24</f>
        <v>1556866</v>
      </c>
      <c r="H12" s="17">
        <f>G12+G16-G21-G24</f>
        <v>1099897</v>
      </c>
      <c r="I12" s="17">
        <f>H12+H16-H21-H24</f>
        <v>549949</v>
      </c>
    </row>
    <row r="13" spans="1:9" s="13" customFormat="1" ht="15" customHeight="1">
      <c r="A13" s="14" t="s">
        <v>14</v>
      </c>
      <c r="B13" s="15" t="s">
        <v>15</v>
      </c>
      <c r="C13" s="17"/>
      <c r="D13" s="17"/>
      <c r="E13" s="17"/>
      <c r="F13" s="17"/>
      <c r="G13" s="17"/>
      <c r="H13" s="17"/>
      <c r="I13" s="17"/>
    </row>
    <row r="14" spans="1:9" s="13" customFormat="1" ht="15" customHeight="1">
      <c r="A14" s="10" t="s">
        <v>16</v>
      </c>
      <c r="B14" s="11" t="s">
        <v>17</v>
      </c>
      <c r="C14" s="12">
        <f>SUM(C18+C16+C15)</f>
        <v>258100</v>
      </c>
      <c r="D14" s="12">
        <f aca="true" t="shared" si="2" ref="D14:I14">SUM(D18+D16+D15)</f>
        <v>1567791</v>
      </c>
      <c r="E14" s="12">
        <f t="shared" si="2"/>
        <v>0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2">
        <f t="shared" si="2"/>
        <v>0</v>
      </c>
    </row>
    <row r="15" spans="1:9" s="13" customFormat="1" ht="15" customHeight="1">
      <c r="A15" s="14" t="s">
        <v>18</v>
      </c>
      <c r="B15" s="15" t="s">
        <v>19</v>
      </c>
      <c r="C15" s="17">
        <v>258100</v>
      </c>
      <c r="D15" s="17">
        <v>342881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s="13" customFormat="1" ht="15" customHeight="1">
      <c r="A16" s="14" t="s">
        <v>20</v>
      </c>
      <c r="B16" s="15" t="s">
        <v>21</v>
      </c>
      <c r="C16" s="17">
        <v>0</v>
      </c>
      <c r="D16" s="17">
        <v>1224910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s="13" customFormat="1" ht="15" customHeight="1">
      <c r="A17" s="14"/>
      <c r="B17" s="18" t="s">
        <v>22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</row>
    <row r="18" spans="1:9" s="13" customFormat="1" ht="15" customHeight="1">
      <c r="A18" s="14" t="s">
        <v>23</v>
      </c>
      <c r="B18" s="15" t="s">
        <v>24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</row>
    <row r="19" spans="1:9" s="4" customFormat="1" ht="16.5" customHeight="1">
      <c r="A19" s="7">
        <v>2</v>
      </c>
      <c r="B19" s="8" t="s">
        <v>25</v>
      </c>
      <c r="C19" s="9">
        <f>C20+C25</f>
        <v>1024379</v>
      </c>
      <c r="D19" s="9">
        <f aca="true" t="shared" si="3" ref="D19:I19">D20+D25</f>
        <v>1057683</v>
      </c>
      <c r="E19" s="9">
        <f t="shared" si="3"/>
        <v>1047718</v>
      </c>
      <c r="F19" s="9">
        <f t="shared" si="3"/>
        <v>755759</v>
      </c>
      <c r="G19" s="9">
        <f t="shared" si="3"/>
        <v>736211</v>
      </c>
      <c r="H19" s="9">
        <f t="shared" si="3"/>
        <v>707391</v>
      </c>
      <c r="I19" s="9">
        <f t="shared" si="3"/>
        <v>559144</v>
      </c>
    </row>
    <row r="20" spans="1:9" s="4" customFormat="1" ht="15" customHeight="1">
      <c r="A20" s="19" t="s">
        <v>26</v>
      </c>
      <c r="B20" s="20" t="s">
        <v>27</v>
      </c>
      <c r="C20" s="21">
        <f>SUM(C21:C24)</f>
        <v>820846</v>
      </c>
      <c r="D20" s="21">
        <f aca="true" t="shared" si="4" ref="D20:I20">SUM(D21:D24)</f>
        <v>838150</v>
      </c>
      <c r="E20" s="21">
        <f t="shared" si="4"/>
        <v>838150</v>
      </c>
      <c r="F20" s="21">
        <f t="shared" si="4"/>
        <v>600000</v>
      </c>
      <c r="G20" s="21">
        <f t="shared" si="4"/>
        <v>620122</v>
      </c>
      <c r="H20" s="21">
        <f t="shared" si="4"/>
        <v>652100</v>
      </c>
      <c r="I20" s="21">
        <f t="shared" si="4"/>
        <v>549949</v>
      </c>
    </row>
    <row r="21" spans="1:9" s="13" customFormat="1" ht="15" customHeight="1">
      <c r="A21" s="14" t="s">
        <v>28</v>
      </c>
      <c r="B21" s="15" t="s">
        <v>29</v>
      </c>
      <c r="C21" s="17">
        <v>614121</v>
      </c>
      <c r="D21" s="17">
        <v>614120</v>
      </c>
      <c r="E21" s="17">
        <v>481524</v>
      </c>
      <c r="F21" s="17">
        <v>311611</v>
      </c>
      <c r="G21" s="17">
        <v>311611</v>
      </c>
      <c r="H21" s="17">
        <v>133611</v>
      </c>
      <c r="I21" s="17">
        <v>133612</v>
      </c>
    </row>
    <row r="22" spans="1:9" s="13" customFormat="1" ht="15" customHeight="1">
      <c r="A22" s="14" t="s">
        <v>30</v>
      </c>
      <c r="B22" s="15" t="s">
        <v>11</v>
      </c>
      <c r="C22" s="17">
        <v>206725</v>
      </c>
      <c r="D22" s="17">
        <v>224030</v>
      </c>
      <c r="E22" s="17">
        <v>186530</v>
      </c>
      <c r="F22" s="17">
        <v>73031</v>
      </c>
      <c r="G22" s="17">
        <v>61000</v>
      </c>
      <c r="H22" s="17">
        <v>0</v>
      </c>
      <c r="I22" s="17">
        <v>0</v>
      </c>
    </row>
    <row r="23" spans="1:9" s="13" customFormat="1" ht="15" customHeight="1">
      <c r="A23" s="14" t="s">
        <v>31</v>
      </c>
      <c r="B23" s="15" t="s">
        <v>32</v>
      </c>
      <c r="C23" s="17">
        <v>0</v>
      </c>
      <c r="D23" s="17">
        <v>0</v>
      </c>
      <c r="E23" s="17">
        <v>68576</v>
      </c>
      <c r="F23" s="17">
        <v>70000</v>
      </c>
      <c r="G23" s="17">
        <v>102153</v>
      </c>
      <c r="H23" s="17">
        <v>102152</v>
      </c>
      <c r="I23" s="17">
        <v>0</v>
      </c>
    </row>
    <row r="24" spans="1:9" s="13" customFormat="1" ht="15" customHeight="1">
      <c r="A24" s="14" t="s">
        <v>33</v>
      </c>
      <c r="B24" s="15" t="s">
        <v>34</v>
      </c>
      <c r="C24" s="17">
        <v>0</v>
      </c>
      <c r="D24" s="17">
        <v>0</v>
      </c>
      <c r="E24" s="17">
        <v>101520</v>
      </c>
      <c r="F24" s="17">
        <v>145358</v>
      </c>
      <c r="G24" s="17">
        <v>145358</v>
      </c>
      <c r="H24" s="17">
        <v>416337</v>
      </c>
      <c r="I24" s="17">
        <v>416337</v>
      </c>
    </row>
    <row r="25" spans="1:9" s="25" customFormat="1" ht="14.25" customHeight="1">
      <c r="A25" s="22" t="s">
        <v>35</v>
      </c>
      <c r="B25" s="23" t="s">
        <v>36</v>
      </c>
      <c r="C25" s="24">
        <v>203533</v>
      </c>
      <c r="D25" s="24">
        <v>219533</v>
      </c>
      <c r="E25" s="24">
        <v>209568</v>
      </c>
      <c r="F25" s="24">
        <v>155759</v>
      </c>
      <c r="G25" s="24">
        <v>116089</v>
      </c>
      <c r="H25" s="24">
        <v>55291</v>
      </c>
      <c r="I25" s="24">
        <v>9195</v>
      </c>
    </row>
    <row r="26" spans="1:9" s="4" customFormat="1" ht="16.5" customHeight="1">
      <c r="A26" s="7" t="s">
        <v>37</v>
      </c>
      <c r="B26" s="8" t="s">
        <v>38</v>
      </c>
      <c r="C26" s="26">
        <v>40722627</v>
      </c>
      <c r="D26" s="27">
        <v>38093332</v>
      </c>
      <c r="E26" s="27">
        <v>45107332</v>
      </c>
      <c r="F26" s="27">
        <f>E26*101.9%</f>
        <v>45964371.308000006</v>
      </c>
      <c r="G26" s="27">
        <f>F26*101.9%</f>
        <v>46837694.362852015</v>
      </c>
      <c r="H26" s="27">
        <f>G26*101.9%</f>
        <v>47727610.555746205</v>
      </c>
      <c r="I26" s="27">
        <f>H26*101.9%</f>
        <v>48634435.15630539</v>
      </c>
    </row>
    <row r="27" spans="1:9" s="28" customFormat="1" ht="15.75" customHeight="1">
      <c r="A27" s="7" t="s">
        <v>39</v>
      </c>
      <c r="B27" s="8" t="s">
        <v>40</v>
      </c>
      <c r="C27" s="27">
        <v>42121153</v>
      </c>
      <c r="D27" s="27">
        <v>40568873</v>
      </c>
      <c r="E27" s="27">
        <f>E26-E20</f>
        <v>44269182</v>
      </c>
      <c r="F27" s="27">
        <f>F26-F20</f>
        <v>45364371.308000006</v>
      </c>
      <c r="G27" s="27">
        <f>G26-G20</f>
        <v>46217572.362852015</v>
      </c>
      <c r="H27" s="27">
        <f>H26-H20</f>
        <v>47075510.555746205</v>
      </c>
      <c r="I27" s="27">
        <f>I26-I20</f>
        <v>48084486.15630539</v>
      </c>
    </row>
    <row r="28" spans="1:9" s="28" customFormat="1" ht="22.5" customHeight="1">
      <c r="A28" s="7" t="s">
        <v>41</v>
      </c>
      <c r="B28" s="8" t="s">
        <v>42</v>
      </c>
      <c r="C28" s="27">
        <f>C26-C20-C27</f>
        <v>-2219372</v>
      </c>
      <c r="D28" s="27">
        <f aca="true" t="shared" si="5" ref="D28:I28">D26-D27</f>
        <v>-2475541</v>
      </c>
      <c r="E28" s="27">
        <f t="shared" si="5"/>
        <v>838150</v>
      </c>
      <c r="F28" s="27">
        <f t="shared" si="5"/>
        <v>600000</v>
      </c>
      <c r="G28" s="27">
        <f t="shared" si="5"/>
        <v>620122</v>
      </c>
      <c r="H28" s="27">
        <f t="shared" si="5"/>
        <v>652100</v>
      </c>
      <c r="I28" s="27">
        <f t="shared" si="5"/>
        <v>549949</v>
      </c>
    </row>
    <row r="29" spans="1:9" s="4" customFormat="1" ht="16.5" customHeight="1">
      <c r="A29" s="7" t="s">
        <v>43</v>
      </c>
      <c r="B29" s="8" t="s">
        <v>44</v>
      </c>
      <c r="C29" s="27"/>
      <c r="D29" s="27"/>
      <c r="E29" s="27"/>
      <c r="F29" s="27"/>
      <c r="G29" s="27"/>
      <c r="H29" s="27"/>
      <c r="I29" s="27"/>
    </row>
    <row r="30" spans="1:9" s="13" customFormat="1" ht="15" customHeight="1">
      <c r="A30" s="29" t="s">
        <v>45</v>
      </c>
      <c r="B30" s="30" t="s">
        <v>46</v>
      </c>
      <c r="C30" s="31">
        <f aca="true" t="shared" si="6" ref="C30:I30">(C9-C20)/C26*100</f>
        <v>6.214432089560431</v>
      </c>
      <c r="D30" s="31">
        <f t="shared" si="6"/>
        <v>8.558770863100134</v>
      </c>
      <c r="E30" s="31">
        <f t="shared" si="6"/>
        <v>5.369794427211967</v>
      </c>
      <c r="F30" s="31">
        <f t="shared" si="6"/>
        <v>3.964311809662139</v>
      </c>
      <c r="G30" s="31">
        <f t="shared" si="6"/>
        <v>2.5664136895546483</v>
      </c>
      <c r="H30" s="31">
        <f t="shared" si="6"/>
        <v>1.1522659391415697</v>
      </c>
      <c r="I30" s="31">
        <f t="shared" si="6"/>
        <v>0</v>
      </c>
    </row>
    <row r="31" spans="1:9" s="13" customFormat="1" ht="28.5" customHeight="1">
      <c r="A31" s="10" t="s">
        <v>47</v>
      </c>
      <c r="B31" s="11" t="s">
        <v>48</v>
      </c>
      <c r="C31" s="32">
        <f aca="true" t="shared" si="7" ref="C31:I31">(C10+C14-C20)/C26*100</f>
        <v>6.214432089560431</v>
      </c>
      <c r="D31" s="32">
        <f t="shared" si="7"/>
        <v>8.558770863100134</v>
      </c>
      <c r="E31" s="32">
        <f t="shared" si="7"/>
        <v>5.369794427211967</v>
      </c>
      <c r="F31" s="32">
        <f t="shared" si="7"/>
        <v>3.964311809662139</v>
      </c>
      <c r="G31" s="32">
        <f t="shared" si="7"/>
        <v>2.5664136895546483</v>
      </c>
      <c r="H31" s="32">
        <f t="shared" si="7"/>
        <v>1.1522659391415697</v>
      </c>
      <c r="I31" s="32">
        <f t="shared" si="7"/>
        <v>0</v>
      </c>
    </row>
    <row r="32" spans="1:9" s="13" customFormat="1" ht="18.75" customHeight="1">
      <c r="A32" s="10" t="s">
        <v>49</v>
      </c>
      <c r="B32" s="11" t="s">
        <v>50</v>
      </c>
      <c r="C32" s="32">
        <f aca="true" t="shared" si="8" ref="C32:I32">C19/C26*100</f>
        <v>2.5155032360756095</v>
      </c>
      <c r="D32" s="32">
        <f t="shared" si="8"/>
        <v>2.776556800019489</v>
      </c>
      <c r="E32" s="32">
        <f t="shared" si="8"/>
        <v>2.322722168537922</v>
      </c>
      <c r="F32" s="32">
        <f t="shared" si="8"/>
        <v>1.6442278627848035</v>
      </c>
      <c r="G32" s="32">
        <f t="shared" si="8"/>
        <v>1.5718344167340244</v>
      </c>
      <c r="H32" s="32">
        <f t="shared" si="8"/>
        <v>1.4821420803661687</v>
      </c>
      <c r="I32" s="32">
        <f t="shared" si="8"/>
        <v>1.149687455406805</v>
      </c>
    </row>
    <row r="33" spans="1:9" s="13" customFormat="1" ht="25.5" customHeight="1">
      <c r="A33" s="10" t="s">
        <v>51</v>
      </c>
      <c r="B33" s="11" t="s">
        <v>52</v>
      </c>
      <c r="C33" s="32">
        <f aca="true" t="shared" si="9" ref="C33:I33">(C20+C25)/C26*100</f>
        <v>2.5155032360756095</v>
      </c>
      <c r="D33" s="32">
        <f t="shared" si="9"/>
        <v>2.776556800019489</v>
      </c>
      <c r="E33" s="32">
        <f t="shared" si="9"/>
        <v>2.322722168537922</v>
      </c>
      <c r="F33" s="32">
        <f t="shared" si="9"/>
        <v>1.6442278627848035</v>
      </c>
      <c r="G33" s="32">
        <f t="shared" si="9"/>
        <v>1.5718344167340244</v>
      </c>
      <c r="H33" s="32">
        <f t="shared" si="9"/>
        <v>1.4821420803661687</v>
      </c>
      <c r="I33" s="32">
        <f t="shared" si="9"/>
        <v>1.149687455406805</v>
      </c>
    </row>
    <row r="36" spans="6:8" ht="12.75">
      <c r="F36" s="55"/>
      <c r="G36" s="55"/>
      <c r="H36" s="55"/>
    </row>
  </sheetData>
  <mergeCells count="6">
    <mergeCell ref="F36:H36"/>
    <mergeCell ref="A3:I3"/>
    <mergeCell ref="A6:A7"/>
    <mergeCell ref="B6:B7"/>
    <mergeCell ref="C6:C7"/>
    <mergeCell ref="D6:I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6"/>
  <sheetViews>
    <sheetView workbookViewId="0" topLeftCell="A13">
      <selection activeCell="D15" sqref="D15"/>
    </sheetView>
  </sheetViews>
  <sheetFormatPr defaultColWidth="9.00390625" defaultRowHeight="12.75"/>
  <cols>
    <col min="1" max="1" width="6.25390625" style="0" customWidth="1"/>
    <col min="2" max="2" width="57.125" style="0" customWidth="1"/>
    <col min="3" max="3" width="12.125" style="0" customWidth="1"/>
    <col min="4" max="5" width="11.125" style="0" customWidth="1"/>
    <col min="6" max="6" width="11.625" style="0" customWidth="1"/>
    <col min="7" max="9" width="10.125" style="0" customWidth="1"/>
  </cols>
  <sheetData>
    <row r="3" spans="1:9" ht="18">
      <c r="A3" s="56" t="s">
        <v>0</v>
      </c>
      <c r="B3" s="56"/>
      <c r="C3" s="56"/>
      <c r="D3" s="56"/>
      <c r="E3" s="56"/>
      <c r="F3" s="56"/>
      <c r="G3" s="56"/>
      <c r="H3" s="56"/>
      <c r="I3" s="56"/>
    </row>
    <row r="4" spans="1:9" ht="9" customHeight="1">
      <c r="A4" s="1"/>
      <c r="B4" s="1"/>
      <c r="C4" s="1"/>
      <c r="D4" s="1"/>
      <c r="E4" s="1"/>
      <c r="F4" s="1"/>
      <c r="G4" s="1"/>
      <c r="H4" s="1"/>
      <c r="I4" s="1"/>
    </row>
    <row r="5" ht="12.75">
      <c r="I5" s="2" t="s">
        <v>1</v>
      </c>
    </row>
    <row r="6" spans="1:9" s="4" customFormat="1" ht="35.25" customHeight="1">
      <c r="A6" s="57" t="s">
        <v>2</v>
      </c>
      <c r="B6" s="57" t="s">
        <v>3</v>
      </c>
      <c r="C6" s="58" t="s">
        <v>4</v>
      </c>
      <c r="D6" s="60" t="s">
        <v>5</v>
      </c>
      <c r="E6" s="60"/>
      <c r="F6" s="60"/>
      <c r="G6" s="60"/>
      <c r="H6" s="60"/>
      <c r="I6" s="60"/>
    </row>
    <row r="7" spans="1:9" s="4" customFormat="1" ht="23.25" customHeight="1">
      <c r="A7" s="57"/>
      <c r="B7" s="57"/>
      <c r="C7" s="59"/>
      <c r="D7" s="3">
        <v>2007</v>
      </c>
      <c r="E7" s="3">
        <v>2008</v>
      </c>
      <c r="F7" s="3">
        <v>2009</v>
      </c>
      <c r="G7" s="3">
        <v>2010</v>
      </c>
      <c r="H7" s="3">
        <v>2011</v>
      </c>
      <c r="I7" s="3">
        <v>2012</v>
      </c>
    </row>
    <row r="8" spans="1:9" s="6" customFormat="1" ht="8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9" s="4" customFormat="1" ht="17.25" customHeight="1">
      <c r="A9" s="7" t="s">
        <v>6</v>
      </c>
      <c r="B9" s="8" t="s">
        <v>7</v>
      </c>
      <c r="C9" s="9">
        <f>C10+C14</f>
        <v>2530680</v>
      </c>
      <c r="D9" s="9">
        <f aca="true" t="shared" si="0" ref="D9:I9">D10+D14</f>
        <v>4098471</v>
      </c>
      <c r="E9" s="9">
        <f t="shared" si="0"/>
        <v>3260321</v>
      </c>
      <c r="F9" s="9">
        <f t="shared" si="0"/>
        <v>2422171</v>
      </c>
      <c r="G9" s="9">
        <f t="shared" si="0"/>
        <v>1822171</v>
      </c>
      <c r="H9" s="9">
        <f t="shared" si="0"/>
        <v>1202049</v>
      </c>
      <c r="I9" s="9">
        <f t="shared" si="0"/>
        <v>549949</v>
      </c>
    </row>
    <row r="10" spans="1:9" s="13" customFormat="1" ht="15" customHeight="1">
      <c r="A10" s="10" t="s">
        <v>8</v>
      </c>
      <c r="B10" s="11" t="s">
        <v>9</v>
      </c>
      <c r="C10" s="12">
        <f aca="true" t="shared" si="1" ref="C10:I10">SUM(C11:C13)</f>
        <v>2530680</v>
      </c>
      <c r="D10" s="12">
        <f t="shared" si="1"/>
        <v>2530680</v>
      </c>
      <c r="E10" s="12">
        <f t="shared" si="1"/>
        <v>3260321</v>
      </c>
      <c r="F10" s="12">
        <f t="shared" si="1"/>
        <v>2422171</v>
      </c>
      <c r="G10" s="12">
        <f t="shared" si="1"/>
        <v>1822171</v>
      </c>
      <c r="H10" s="12">
        <f t="shared" si="1"/>
        <v>1202049</v>
      </c>
      <c r="I10" s="12">
        <f t="shared" si="1"/>
        <v>549949</v>
      </c>
    </row>
    <row r="11" spans="1:9" s="13" customFormat="1" ht="15" customHeight="1">
      <c r="A11" s="14" t="s">
        <v>10</v>
      </c>
      <c r="B11" s="15" t="s">
        <v>11</v>
      </c>
      <c r="C11" s="16">
        <v>544591</v>
      </c>
      <c r="D11" s="17">
        <v>544591</v>
      </c>
      <c r="E11" s="17">
        <f>D11+D15-D22</f>
        <v>663442</v>
      </c>
      <c r="F11" s="17">
        <f>E11+E15-E22-E23</f>
        <v>408336</v>
      </c>
      <c r="G11" s="17">
        <f>F11+F15-F22-F23</f>
        <v>265305</v>
      </c>
      <c r="H11" s="17">
        <f>G11+G15-G22-G23</f>
        <v>102152</v>
      </c>
      <c r="I11" s="17">
        <f>H11+H15-H22-H23</f>
        <v>0</v>
      </c>
    </row>
    <row r="12" spans="1:9" s="13" customFormat="1" ht="15" customHeight="1">
      <c r="A12" s="14" t="s">
        <v>12</v>
      </c>
      <c r="B12" s="15" t="s">
        <v>13</v>
      </c>
      <c r="C12" s="17">
        <v>1986089</v>
      </c>
      <c r="D12" s="17">
        <v>1986089</v>
      </c>
      <c r="E12" s="17">
        <f>D12+D16-D21</f>
        <v>2596879</v>
      </c>
      <c r="F12" s="17">
        <f>E12+E16-E21-E24</f>
        <v>2013835</v>
      </c>
      <c r="G12" s="17">
        <f>F12+F16-F21-F24</f>
        <v>1556866</v>
      </c>
      <c r="H12" s="17">
        <f>G12+G16-G21-G24</f>
        <v>1099897</v>
      </c>
      <c r="I12" s="17">
        <f>H12+H16-H21-H24</f>
        <v>549949</v>
      </c>
    </row>
    <row r="13" spans="1:9" s="13" customFormat="1" ht="15" customHeight="1">
      <c r="A13" s="14" t="s">
        <v>14</v>
      </c>
      <c r="B13" s="15" t="s">
        <v>15</v>
      </c>
      <c r="C13" s="17"/>
      <c r="D13" s="17"/>
      <c r="E13" s="17"/>
      <c r="F13" s="17"/>
      <c r="G13" s="17"/>
      <c r="H13" s="17"/>
      <c r="I13" s="17"/>
    </row>
    <row r="14" spans="1:9" s="13" customFormat="1" ht="15" customHeight="1">
      <c r="A14" s="10" t="s">
        <v>16</v>
      </c>
      <c r="B14" s="11" t="s">
        <v>17</v>
      </c>
      <c r="C14" s="12"/>
      <c r="D14" s="12">
        <f aca="true" t="shared" si="2" ref="D14:I14">SUM(D18+D16+D15)</f>
        <v>1567791</v>
      </c>
      <c r="E14" s="12">
        <f t="shared" si="2"/>
        <v>0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2">
        <f t="shared" si="2"/>
        <v>0</v>
      </c>
    </row>
    <row r="15" spans="1:9" s="13" customFormat="1" ht="15" customHeight="1">
      <c r="A15" s="14" t="s">
        <v>18</v>
      </c>
      <c r="B15" s="15" t="s">
        <v>19</v>
      </c>
      <c r="C15" s="17"/>
      <c r="D15" s="17">
        <v>342881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s="13" customFormat="1" ht="15" customHeight="1">
      <c r="A16" s="14" t="s">
        <v>20</v>
      </c>
      <c r="B16" s="15" t="s">
        <v>21</v>
      </c>
      <c r="C16" s="17"/>
      <c r="D16" s="17">
        <v>1224910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s="13" customFormat="1" ht="15" customHeight="1">
      <c r="A17" s="14"/>
      <c r="B17" s="18" t="s">
        <v>22</v>
      </c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</row>
    <row r="18" spans="1:9" s="13" customFormat="1" ht="15" customHeight="1">
      <c r="A18" s="14" t="s">
        <v>23</v>
      </c>
      <c r="B18" s="15" t="s">
        <v>24</v>
      </c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</row>
    <row r="19" spans="1:9" s="4" customFormat="1" ht="15.75" customHeight="1">
      <c r="A19" s="7">
        <v>2</v>
      </c>
      <c r="B19" s="8" t="s">
        <v>25</v>
      </c>
      <c r="C19" s="9"/>
      <c r="D19" s="9">
        <f aca="true" t="shared" si="3" ref="D19:I19">D20+D25</f>
        <v>1057683</v>
      </c>
      <c r="E19" s="9">
        <f t="shared" si="3"/>
        <v>1047718</v>
      </c>
      <c r="F19" s="9">
        <f t="shared" si="3"/>
        <v>755759</v>
      </c>
      <c r="G19" s="9">
        <f t="shared" si="3"/>
        <v>736211</v>
      </c>
      <c r="H19" s="9">
        <f t="shared" si="3"/>
        <v>707391</v>
      </c>
      <c r="I19" s="9">
        <f t="shared" si="3"/>
        <v>559144</v>
      </c>
    </row>
    <row r="20" spans="1:9" s="4" customFormat="1" ht="15" customHeight="1">
      <c r="A20" s="19" t="s">
        <v>26</v>
      </c>
      <c r="B20" s="20" t="s">
        <v>27</v>
      </c>
      <c r="C20" s="21"/>
      <c r="D20" s="21">
        <f aca="true" t="shared" si="4" ref="D20:I20">SUM(D21:D24)</f>
        <v>838150</v>
      </c>
      <c r="E20" s="21">
        <f t="shared" si="4"/>
        <v>838150</v>
      </c>
      <c r="F20" s="21">
        <f t="shared" si="4"/>
        <v>600000</v>
      </c>
      <c r="G20" s="21">
        <f t="shared" si="4"/>
        <v>620122</v>
      </c>
      <c r="H20" s="21">
        <f t="shared" si="4"/>
        <v>652100</v>
      </c>
      <c r="I20" s="21">
        <f t="shared" si="4"/>
        <v>549949</v>
      </c>
    </row>
    <row r="21" spans="1:9" s="13" customFormat="1" ht="15" customHeight="1">
      <c r="A21" s="14" t="s">
        <v>28</v>
      </c>
      <c r="B21" s="15" t="s">
        <v>29</v>
      </c>
      <c r="C21" s="17"/>
      <c r="D21" s="17">
        <v>614120</v>
      </c>
      <c r="E21" s="17">
        <v>481524</v>
      </c>
      <c r="F21" s="17">
        <v>311611</v>
      </c>
      <c r="G21" s="17">
        <v>311611</v>
      </c>
      <c r="H21" s="17">
        <v>133611</v>
      </c>
      <c r="I21" s="17">
        <v>133612</v>
      </c>
    </row>
    <row r="22" spans="1:9" s="13" customFormat="1" ht="15" customHeight="1">
      <c r="A22" s="14" t="s">
        <v>30</v>
      </c>
      <c r="B22" s="15" t="s">
        <v>11</v>
      </c>
      <c r="C22" s="17"/>
      <c r="D22" s="17">
        <v>224030</v>
      </c>
      <c r="E22" s="17">
        <v>186530</v>
      </c>
      <c r="F22" s="17">
        <v>73031</v>
      </c>
      <c r="G22" s="17">
        <v>61000</v>
      </c>
      <c r="H22" s="17">
        <v>0</v>
      </c>
      <c r="I22" s="17">
        <v>0</v>
      </c>
    </row>
    <row r="23" spans="1:9" s="13" customFormat="1" ht="15" customHeight="1">
      <c r="A23" s="14" t="s">
        <v>31</v>
      </c>
      <c r="B23" s="15" t="s">
        <v>32</v>
      </c>
      <c r="C23" s="17"/>
      <c r="D23" s="17">
        <v>0</v>
      </c>
      <c r="E23" s="17">
        <v>68576</v>
      </c>
      <c r="F23" s="17">
        <v>70000</v>
      </c>
      <c r="G23" s="17">
        <v>102153</v>
      </c>
      <c r="H23" s="17">
        <v>102152</v>
      </c>
      <c r="I23" s="17">
        <v>0</v>
      </c>
    </row>
    <row r="24" spans="1:9" s="13" customFormat="1" ht="15" customHeight="1">
      <c r="A24" s="14" t="s">
        <v>33</v>
      </c>
      <c r="B24" s="15" t="s">
        <v>34</v>
      </c>
      <c r="C24" s="17"/>
      <c r="D24" s="17">
        <v>0</v>
      </c>
      <c r="E24" s="17">
        <v>101520</v>
      </c>
      <c r="F24" s="17">
        <v>145358</v>
      </c>
      <c r="G24" s="17">
        <v>145358</v>
      </c>
      <c r="H24" s="17">
        <v>416337</v>
      </c>
      <c r="I24" s="17">
        <v>416337</v>
      </c>
    </row>
    <row r="25" spans="1:9" s="25" customFormat="1" ht="14.25" customHeight="1">
      <c r="A25" s="22" t="s">
        <v>35</v>
      </c>
      <c r="B25" s="23" t="s">
        <v>36</v>
      </c>
      <c r="C25" s="24"/>
      <c r="D25" s="24">
        <v>219533</v>
      </c>
      <c r="E25" s="24">
        <v>209568</v>
      </c>
      <c r="F25" s="24">
        <v>155759</v>
      </c>
      <c r="G25" s="24">
        <v>116089</v>
      </c>
      <c r="H25" s="24">
        <v>55291</v>
      </c>
      <c r="I25" s="24">
        <v>9195</v>
      </c>
    </row>
    <row r="26" spans="1:9" s="4" customFormat="1" ht="19.5" customHeight="1">
      <c r="A26" s="7" t="s">
        <v>37</v>
      </c>
      <c r="B26" s="8" t="s">
        <v>38</v>
      </c>
      <c r="C26" s="26"/>
      <c r="D26" s="27">
        <v>38093332</v>
      </c>
      <c r="E26" s="27">
        <v>45107332</v>
      </c>
      <c r="F26" s="27">
        <f>E26*101.9%</f>
        <v>45964371.308000006</v>
      </c>
      <c r="G26" s="27">
        <f>F26*101.9%</f>
        <v>46837694.362852015</v>
      </c>
      <c r="H26" s="27">
        <f>G26*101.9%</f>
        <v>47727610.555746205</v>
      </c>
      <c r="I26" s="27">
        <f>H26*101.9%</f>
        <v>48634435.15630539</v>
      </c>
    </row>
    <row r="27" spans="1:9" s="28" customFormat="1" ht="17.25" customHeight="1">
      <c r="A27" s="7" t="s">
        <v>39</v>
      </c>
      <c r="B27" s="8" t="s">
        <v>40</v>
      </c>
      <c r="C27" s="27"/>
      <c r="D27" s="27">
        <v>40568873</v>
      </c>
      <c r="E27" s="27">
        <f>E26-E20</f>
        <v>44269182</v>
      </c>
      <c r="F27" s="27">
        <f>F26-F20</f>
        <v>45364371.308000006</v>
      </c>
      <c r="G27" s="27">
        <f>G26-G20</f>
        <v>46217572.362852015</v>
      </c>
      <c r="H27" s="27">
        <f>H26-H20</f>
        <v>47075510.555746205</v>
      </c>
      <c r="I27" s="27">
        <f>I26-I20</f>
        <v>48084486.15630539</v>
      </c>
    </row>
    <row r="28" spans="1:9" s="28" customFormat="1" ht="16.5" customHeight="1">
      <c r="A28" s="7" t="s">
        <v>41</v>
      </c>
      <c r="B28" s="8" t="s">
        <v>42</v>
      </c>
      <c r="C28" s="27"/>
      <c r="D28" s="27">
        <f aca="true" t="shared" si="5" ref="D28:I28">D26-D27</f>
        <v>-2475541</v>
      </c>
      <c r="E28" s="27">
        <f t="shared" si="5"/>
        <v>838150</v>
      </c>
      <c r="F28" s="27">
        <f t="shared" si="5"/>
        <v>600000</v>
      </c>
      <c r="G28" s="27">
        <f t="shared" si="5"/>
        <v>620122</v>
      </c>
      <c r="H28" s="27">
        <f t="shared" si="5"/>
        <v>652100</v>
      </c>
      <c r="I28" s="27">
        <f t="shared" si="5"/>
        <v>549949</v>
      </c>
    </row>
    <row r="29" spans="1:9" s="4" customFormat="1" ht="14.25" customHeight="1">
      <c r="A29" s="7" t="s">
        <v>43</v>
      </c>
      <c r="B29" s="8" t="s">
        <v>44</v>
      </c>
      <c r="C29" s="27"/>
      <c r="D29" s="27"/>
      <c r="E29" s="27"/>
      <c r="F29" s="27"/>
      <c r="G29" s="27"/>
      <c r="H29" s="27"/>
      <c r="I29" s="27"/>
    </row>
    <row r="30" spans="1:9" s="13" customFormat="1" ht="15" customHeight="1">
      <c r="A30" s="29" t="s">
        <v>45</v>
      </c>
      <c r="B30" s="30" t="s">
        <v>46</v>
      </c>
      <c r="C30" s="31"/>
      <c r="D30" s="31">
        <f aca="true" t="shared" si="6" ref="D30:I30">(D9-D20)/D26*100</f>
        <v>8.558770863100134</v>
      </c>
      <c r="E30" s="31">
        <f t="shared" si="6"/>
        <v>5.369794427211967</v>
      </c>
      <c r="F30" s="31">
        <f t="shared" si="6"/>
        <v>3.964311809662139</v>
      </c>
      <c r="G30" s="31">
        <f t="shared" si="6"/>
        <v>2.5664136895546483</v>
      </c>
      <c r="H30" s="31">
        <f t="shared" si="6"/>
        <v>1.1522659391415697</v>
      </c>
      <c r="I30" s="31">
        <f t="shared" si="6"/>
        <v>0</v>
      </c>
    </row>
    <row r="31" spans="1:9" s="13" customFormat="1" ht="28.5" customHeight="1">
      <c r="A31" s="10" t="s">
        <v>47</v>
      </c>
      <c r="B31" s="11" t="s">
        <v>48</v>
      </c>
      <c r="C31" s="32"/>
      <c r="D31" s="32">
        <f aca="true" t="shared" si="7" ref="D31:I31">(D10+D14-D20)/D26*100</f>
        <v>8.558770863100134</v>
      </c>
      <c r="E31" s="32">
        <f t="shared" si="7"/>
        <v>5.369794427211967</v>
      </c>
      <c r="F31" s="32">
        <f t="shared" si="7"/>
        <v>3.964311809662139</v>
      </c>
      <c r="G31" s="32">
        <f t="shared" si="7"/>
        <v>2.5664136895546483</v>
      </c>
      <c r="H31" s="32">
        <f t="shared" si="7"/>
        <v>1.1522659391415697</v>
      </c>
      <c r="I31" s="32">
        <f t="shared" si="7"/>
        <v>0</v>
      </c>
    </row>
    <row r="32" spans="1:9" s="13" customFormat="1" ht="18.75" customHeight="1">
      <c r="A32" s="10" t="s">
        <v>49</v>
      </c>
      <c r="B32" s="11" t="s">
        <v>50</v>
      </c>
      <c r="C32" s="32"/>
      <c r="D32" s="32">
        <f aca="true" t="shared" si="8" ref="D32:I32">D19/D26*100</f>
        <v>2.776556800019489</v>
      </c>
      <c r="E32" s="32">
        <f t="shared" si="8"/>
        <v>2.322722168537922</v>
      </c>
      <c r="F32" s="32">
        <f t="shared" si="8"/>
        <v>1.6442278627848035</v>
      </c>
      <c r="G32" s="32">
        <f t="shared" si="8"/>
        <v>1.5718344167340244</v>
      </c>
      <c r="H32" s="32">
        <f t="shared" si="8"/>
        <v>1.4821420803661687</v>
      </c>
      <c r="I32" s="32">
        <f t="shared" si="8"/>
        <v>1.149687455406805</v>
      </c>
    </row>
    <row r="33" spans="1:9" s="13" customFormat="1" ht="25.5" customHeight="1">
      <c r="A33" s="10" t="s">
        <v>51</v>
      </c>
      <c r="B33" s="11" t="s">
        <v>52</v>
      </c>
      <c r="C33" s="32"/>
      <c r="D33" s="32">
        <f aca="true" t="shared" si="9" ref="D33:I33">(D20+D25)/D26*100</f>
        <v>2.776556800019489</v>
      </c>
      <c r="E33" s="32">
        <f t="shared" si="9"/>
        <v>2.322722168537922</v>
      </c>
      <c r="F33" s="32">
        <f t="shared" si="9"/>
        <v>1.6442278627848035</v>
      </c>
      <c r="G33" s="32">
        <f t="shared" si="9"/>
        <v>1.5718344167340244</v>
      </c>
      <c r="H33" s="32">
        <f t="shared" si="9"/>
        <v>1.4821420803661687</v>
      </c>
      <c r="I33" s="32">
        <f t="shared" si="9"/>
        <v>1.149687455406805</v>
      </c>
    </row>
    <row r="36" spans="6:8" ht="12.75">
      <c r="F36" s="55"/>
      <c r="G36" s="55"/>
      <c r="H36" s="55"/>
    </row>
  </sheetData>
  <mergeCells count="6">
    <mergeCell ref="F36:H36"/>
    <mergeCell ref="A3:I3"/>
    <mergeCell ref="A6:A7"/>
    <mergeCell ref="B6:B7"/>
    <mergeCell ref="C6:C7"/>
    <mergeCell ref="D6:I6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46"/>
  <sheetViews>
    <sheetView tabSelected="1" workbookViewId="0" topLeftCell="A1">
      <selection activeCell="A3" sqref="A3:K41"/>
    </sheetView>
  </sheetViews>
  <sheetFormatPr defaultColWidth="9.00390625" defaultRowHeight="12.75"/>
  <cols>
    <col min="1" max="1" width="6.25390625" style="0" customWidth="1"/>
    <col min="2" max="2" width="56.375" style="0" customWidth="1"/>
    <col min="3" max="3" width="12.75390625" style="0" customWidth="1"/>
    <col min="4" max="4" width="14.625" style="0" customWidth="1"/>
    <col min="5" max="6" width="12.625" style="0" customWidth="1"/>
    <col min="7" max="7" width="11.75390625" style="0" customWidth="1"/>
    <col min="8" max="8" width="11.625" style="0" customWidth="1"/>
    <col min="9" max="9" width="11.375" style="0" customWidth="1"/>
    <col min="10" max="10" width="12.25390625" style="0" customWidth="1"/>
    <col min="11" max="11" width="13.625" style="0" customWidth="1"/>
  </cols>
  <sheetData>
    <row r="3" spans="1:11" ht="18">
      <c r="A3" s="56" t="s">
        <v>66</v>
      </c>
      <c r="B3" s="56"/>
      <c r="C3" s="56"/>
      <c r="D3" s="56"/>
      <c r="E3" s="56"/>
      <c r="F3" s="56"/>
      <c r="G3" s="56"/>
      <c r="H3" s="56"/>
      <c r="I3" s="56"/>
      <c r="J3" s="56"/>
      <c r="K3" s="45"/>
    </row>
    <row r="4" spans="1:9" ht="9" customHeight="1">
      <c r="A4" s="1"/>
      <c r="B4" s="1"/>
      <c r="C4" s="1"/>
      <c r="D4" s="1"/>
      <c r="E4" s="1"/>
      <c r="F4" s="1"/>
      <c r="G4" s="1"/>
      <c r="H4" s="1"/>
      <c r="I4" s="1"/>
    </row>
    <row r="5" spans="2:11" ht="12.75">
      <c r="B5" t="s">
        <v>82</v>
      </c>
      <c r="K5" s="2" t="s">
        <v>1</v>
      </c>
    </row>
    <row r="6" spans="1:11" s="4" customFormat="1" ht="35.25" customHeight="1">
      <c r="A6" s="57" t="s">
        <v>2</v>
      </c>
      <c r="B6" s="57" t="s">
        <v>3</v>
      </c>
      <c r="C6" s="58" t="s">
        <v>57</v>
      </c>
      <c r="D6" s="43" t="s">
        <v>5</v>
      </c>
      <c r="E6" s="44"/>
      <c r="F6" s="44"/>
      <c r="G6" s="44"/>
      <c r="H6" s="44"/>
      <c r="I6" s="44"/>
      <c r="J6" s="44"/>
      <c r="K6" s="44"/>
    </row>
    <row r="7" spans="1:11" s="4" customFormat="1" ht="23.25" customHeight="1">
      <c r="A7" s="57"/>
      <c r="B7" s="57"/>
      <c r="C7" s="59"/>
      <c r="D7" s="3">
        <v>2008</v>
      </c>
      <c r="E7" s="3">
        <v>2009</v>
      </c>
      <c r="F7" s="3">
        <v>2010</v>
      </c>
      <c r="G7" s="3">
        <v>2011</v>
      </c>
      <c r="H7" s="3">
        <v>2012</v>
      </c>
      <c r="I7" s="3">
        <v>2013</v>
      </c>
      <c r="J7" s="3">
        <v>2014</v>
      </c>
      <c r="K7" s="3">
        <v>2015</v>
      </c>
    </row>
    <row r="8" spans="1:12" s="6" customFormat="1" ht="8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39"/>
    </row>
    <row r="9" spans="1:12" s="4" customFormat="1" ht="17.25" customHeight="1">
      <c r="A9" s="7" t="s">
        <v>6</v>
      </c>
      <c r="B9" s="8" t="s">
        <v>7</v>
      </c>
      <c r="C9" s="9">
        <f>C10+C14</f>
        <v>5575855</v>
      </c>
      <c r="D9" s="9">
        <f aca="true" t="shared" si="0" ref="D9:K9">D10+D14</f>
        <v>6172220.65</v>
      </c>
      <c r="E9" s="9">
        <f t="shared" si="0"/>
        <v>5229946.65</v>
      </c>
      <c r="F9" s="9">
        <f t="shared" si="0"/>
        <v>4179304.6500000004</v>
      </c>
      <c r="G9" s="9">
        <f t="shared" si="0"/>
        <v>3095640.6500000004</v>
      </c>
      <c r="H9" s="9">
        <f t="shared" si="0"/>
        <v>2103977.6500000004</v>
      </c>
      <c r="I9" s="9">
        <f t="shared" si="0"/>
        <v>1094365.6500000004</v>
      </c>
      <c r="J9" s="9">
        <f t="shared" si="0"/>
        <v>657400.0000000003</v>
      </c>
      <c r="K9" s="9">
        <f t="shared" si="0"/>
        <v>328700.00000000035</v>
      </c>
      <c r="L9" s="40"/>
    </row>
    <row r="10" spans="1:12" s="13" customFormat="1" ht="21" customHeight="1">
      <c r="A10" s="10" t="s">
        <v>8</v>
      </c>
      <c r="B10" s="11" t="s">
        <v>69</v>
      </c>
      <c r="C10" s="12">
        <f aca="true" t="shared" si="1" ref="C10:K10">SUM(C11:C13)</f>
        <v>5575855</v>
      </c>
      <c r="D10" s="12">
        <f t="shared" si="1"/>
        <v>5575855</v>
      </c>
      <c r="E10" s="12">
        <f t="shared" si="1"/>
        <v>5229946.65</v>
      </c>
      <c r="F10" s="12">
        <f t="shared" si="1"/>
        <v>4179304.6500000004</v>
      </c>
      <c r="G10" s="12">
        <f t="shared" si="1"/>
        <v>3095640.6500000004</v>
      </c>
      <c r="H10" s="12">
        <f t="shared" si="1"/>
        <v>2103977.6500000004</v>
      </c>
      <c r="I10" s="12">
        <f t="shared" si="1"/>
        <v>1094365.6500000004</v>
      </c>
      <c r="J10" s="12">
        <f t="shared" si="1"/>
        <v>657400.0000000003</v>
      </c>
      <c r="K10" s="12">
        <f t="shared" si="1"/>
        <v>328700.00000000035</v>
      </c>
      <c r="L10" s="41"/>
    </row>
    <row r="11" spans="1:11" s="13" customFormat="1" ht="15" customHeight="1">
      <c r="A11" s="14" t="s">
        <v>59</v>
      </c>
      <c r="B11" s="42" t="s">
        <v>11</v>
      </c>
      <c r="C11" s="16">
        <v>533886</v>
      </c>
      <c r="D11" s="17">
        <f>C11</f>
        <v>533886</v>
      </c>
      <c r="E11" s="17">
        <f>D11+D15-D25</f>
        <v>464136</v>
      </c>
      <c r="F11" s="17">
        <f aca="true" t="shared" si="2" ref="F11:K11">E11+E15-E25</f>
        <v>295105</v>
      </c>
      <c r="G11" s="17">
        <f t="shared" si="2"/>
        <v>139052</v>
      </c>
      <c r="H11" s="17">
        <f t="shared" si="2"/>
        <v>44000</v>
      </c>
      <c r="I11" s="17">
        <f t="shared" si="2"/>
        <v>22000</v>
      </c>
      <c r="J11" s="17">
        <f t="shared" si="2"/>
        <v>0</v>
      </c>
      <c r="K11" s="17">
        <f t="shared" si="2"/>
        <v>0</v>
      </c>
    </row>
    <row r="12" spans="1:11" s="13" customFormat="1" ht="15" customHeight="1">
      <c r="A12" s="14" t="s">
        <v>60</v>
      </c>
      <c r="B12" s="42" t="s">
        <v>13</v>
      </c>
      <c r="C12" s="17">
        <v>5041969</v>
      </c>
      <c r="D12" s="17">
        <f>C12</f>
        <v>5041969</v>
      </c>
      <c r="E12" s="17">
        <f>D12+D16-D24</f>
        <v>4765810.65</v>
      </c>
      <c r="F12" s="17">
        <f aca="true" t="shared" si="3" ref="F12:K12">E12+E16-E24</f>
        <v>3884199.6500000004</v>
      </c>
      <c r="G12" s="17">
        <f t="shared" si="3"/>
        <v>2956588.6500000004</v>
      </c>
      <c r="H12" s="17">
        <f t="shared" si="3"/>
        <v>2059977.6500000004</v>
      </c>
      <c r="I12" s="17">
        <f t="shared" si="3"/>
        <v>1072365.6500000004</v>
      </c>
      <c r="J12" s="17">
        <f t="shared" si="3"/>
        <v>657400.0000000003</v>
      </c>
      <c r="K12" s="17">
        <f t="shared" si="3"/>
        <v>328700.00000000035</v>
      </c>
    </row>
    <row r="13" spans="1:11" s="13" customFormat="1" ht="15" customHeight="1">
      <c r="A13" s="14" t="s">
        <v>61</v>
      </c>
      <c r="B13" s="42" t="s">
        <v>15</v>
      </c>
      <c r="C13" s="17"/>
      <c r="D13" s="17"/>
      <c r="E13" s="17"/>
      <c r="F13" s="17"/>
      <c r="G13" s="17"/>
      <c r="H13" s="17"/>
      <c r="I13" s="17"/>
      <c r="J13" s="35"/>
      <c r="K13" s="35"/>
    </row>
    <row r="14" spans="1:11" s="13" customFormat="1" ht="18" customHeight="1">
      <c r="A14" s="10" t="s">
        <v>16</v>
      </c>
      <c r="B14" s="11" t="s">
        <v>68</v>
      </c>
      <c r="C14" s="12"/>
      <c r="D14" s="12">
        <f aca="true" t="shared" si="4" ref="D14:K14">SUM(D18+D16+D15)</f>
        <v>596365.65</v>
      </c>
      <c r="E14" s="12">
        <f t="shared" si="4"/>
        <v>0</v>
      </c>
      <c r="F14" s="12">
        <f t="shared" si="4"/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</row>
    <row r="15" spans="1:11" s="13" customFormat="1" ht="15" customHeight="1">
      <c r="A15" s="14" t="s">
        <v>59</v>
      </c>
      <c r="B15" s="42" t="s">
        <v>19</v>
      </c>
      <c r="C15" s="17"/>
      <c r="D15" s="17">
        <v>110000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</row>
    <row r="16" spans="1:11" s="13" customFormat="1" ht="15" customHeight="1">
      <c r="A16" s="14" t="s">
        <v>60</v>
      </c>
      <c r="B16" s="42" t="s">
        <v>21</v>
      </c>
      <c r="C16" s="17"/>
      <c r="D16" s="17">
        <v>486365.65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</row>
    <row r="17" spans="1:11" s="13" customFormat="1" ht="15" customHeight="1">
      <c r="A17" s="14"/>
      <c r="B17" s="42" t="s">
        <v>22</v>
      </c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</row>
    <row r="18" spans="1:11" s="13" customFormat="1" ht="15" customHeight="1">
      <c r="A18" s="14" t="s">
        <v>61</v>
      </c>
      <c r="B18" s="42" t="s">
        <v>24</v>
      </c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 s="47" customFormat="1" ht="15" customHeight="1">
      <c r="A19" s="10" t="s">
        <v>58</v>
      </c>
      <c r="B19" s="11" t="s">
        <v>67</v>
      </c>
      <c r="C19" s="46"/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</row>
    <row r="20" spans="1:11" s="13" customFormat="1" ht="15" customHeight="1">
      <c r="A20" s="14" t="s">
        <v>59</v>
      </c>
      <c r="B20" s="42" t="s">
        <v>62</v>
      </c>
      <c r="C20" s="17"/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s="13" customFormat="1" ht="15" customHeight="1">
      <c r="A21" s="14" t="s">
        <v>60</v>
      </c>
      <c r="B21" s="42" t="s">
        <v>63</v>
      </c>
      <c r="C21" s="17"/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</row>
    <row r="22" spans="1:11" s="4" customFormat="1" ht="15.75" customHeight="1">
      <c r="A22" s="7">
        <v>2</v>
      </c>
      <c r="B22" s="8" t="s">
        <v>79</v>
      </c>
      <c r="C22" s="9"/>
      <c r="D22" s="9">
        <f>D23+D28</f>
        <v>1251269</v>
      </c>
      <c r="E22" s="9">
        <f aca="true" t="shared" si="5" ref="E22:K22">E23+E28</f>
        <v>1320042</v>
      </c>
      <c r="F22" s="9">
        <f t="shared" si="5"/>
        <v>1293143</v>
      </c>
      <c r="G22" s="9">
        <f t="shared" si="5"/>
        <v>1142638</v>
      </c>
      <c r="H22" s="9">
        <f t="shared" si="5"/>
        <v>1100415</v>
      </c>
      <c r="I22" s="9">
        <f t="shared" si="5"/>
        <v>483905.65</v>
      </c>
      <c r="J22" s="9">
        <f t="shared" si="5"/>
        <v>353109</v>
      </c>
      <c r="K22" s="9">
        <f t="shared" si="5"/>
        <v>330578</v>
      </c>
    </row>
    <row r="23" spans="1:11" s="4" customFormat="1" ht="27" customHeight="1">
      <c r="A23" s="19" t="s">
        <v>26</v>
      </c>
      <c r="B23" s="20" t="s">
        <v>70</v>
      </c>
      <c r="C23" s="21"/>
      <c r="D23" s="48">
        <f>D24+D25</f>
        <v>942274</v>
      </c>
      <c r="E23" s="48">
        <f aca="true" t="shared" si="6" ref="E23:K23">E24+E25</f>
        <v>1050642</v>
      </c>
      <c r="F23" s="48">
        <f t="shared" si="6"/>
        <v>1083664</v>
      </c>
      <c r="G23" s="48">
        <f t="shared" si="6"/>
        <v>991663</v>
      </c>
      <c r="H23" s="48">
        <f t="shared" si="6"/>
        <v>1009612</v>
      </c>
      <c r="I23" s="48">
        <f t="shared" si="6"/>
        <v>436965.65</v>
      </c>
      <c r="J23" s="48">
        <f t="shared" si="6"/>
        <v>328700</v>
      </c>
      <c r="K23" s="48">
        <f t="shared" si="6"/>
        <v>328700</v>
      </c>
    </row>
    <row r="24" spans="1:11" s="13" customFormat="1" ht="15" customHeight="1">
      <c r="A24" s="14" t="s">
        <v>59</v>
      </c>
      <c r="B24" s="15" t="s">
        <v>29</v>
      </c>
      <c r="C24" s="17"/>
      <c r="D24" s="17">
        <f>'[1]Prognoza dłudu -projekt 2008'!$F$10</f>
        <v>762524</v>
      </c>
      <c r="E24" s="17">
        <f>'[1]Prognoza dłudu -projekt 2008'!$G$10</f>
        <v>881611</v>
      </c>
      <c r="F24" s="17">
        <f>'[1]Prognoza dłudu -projekt 2008'!$H$10</f>
        <v>927611</v>
      </c>
      <c r="G24" s="17">
        <f>'[1]Prognoza dłudu -projekt 2008'!$I$10</f>
        <v>896611</v>
      </c>
      <c r="H24" s="17">
        <f>'[1]Prognoza dłudu -projekt 2008'!$J$10</f>
        <v>987612</v>
      </c>
      <c r="I24" s="17">
        <f>'[2]Prognoza długu 31.03.2008r'!$K$10</f>
        <v>414965.65</v>
      </c>
      <c r="J24" s="17">
        <f>'[1]Prognoza dłudu -projekt 2008'!$L$10</f>
        <v>328700</v>
      </c>
      <c r="K24" s="17">
        <f>'[1]Prognoza dłudu -projekt 2008'!$M$10</f>
        <v>328700</v>
      </c>
    </row>
    <row r="25" spans="1:11" s="13" customFormat="1" ht="15" customHeight="1">
      <c r="A25" s="14" t="s">
        <v>60</v>
      </c>
      <c r="B25" s="15" t="s">
        <v>11</v>
      </c>
      <c r="C25" s="17"/>
      <c r="D25" s="17">
        <f>'[1]Prognoza dłudu -projekt 2008'!$F$21</f>
        <v>179750</v>
      </c>
      <c r="E25" s="17">
        <f>'[2]Prognoza długu 31.03.2008r'!$G$21</f>
        <v>169031</v>
      </c>
      <c r="F25" s="17">
        <f>'[2]Prognoza długu 31.03.2008r'!$H$21</f>
        <v>156053</v>
      </c>
      <c r="G25" s="17">
        <f>'[2]Prognoza długu 31.03.2008r'!$I$21</f>
        <v>95052</v>
      </c>
      <c r="H25" s="17">
        <f>'[2]Prognoza długu 31.03.2008r'!$J$21</f>
        <v>22000</v>
      </c>
      <c r="I25" s="17">
        <f>'[2]Prognoza długu 31.03.2008r'!$K$21</f>
        <v>22000</v>
      </c>
      <c r="J25" s="17">
        <v>0</v>
      </c>
      <c r="K25" s="17">
        <v>0</v>
      </c>
    </row>
    <row r="26" spans="1:11" s="13" customFormat="1" ht="15" customHeight="1">
      <c r="A26" s="14" t="s">
        <v>61</v>
      </c>
      <c r="B26" s="15" t="s">
        <v>64</v>
      </c>
      <c r="C26" s="17"/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</row>
    <row r="27" spans="1:11" s="47" customFormat="1" ht="15" customHeight="1">
      <c r="A27" s="10" t="s">
        <v>35</v>
      </c>
      <c r="B27" s="11" t="s">
        <v>71</v>
      </c>
      <c r="C27" s="46"/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</row>
    <row r="28" spans="1:11" s="13" customFormat="1" ht="15" customHeight="1">
      <c r="A28" s="10" t="s">
        <v>65</v>
      </c>
      <c r="B28" s="23" t="s">
        <v>72</v>
      </c>
      <c r="C28" s="17"/>
      <c r="D28" s="24">
        <v>308995</v>
      </c>
      <c r="E28" s="24">
        <v>269400</v>
      </c>
      <c r="F28" s="24">
        <v>209479</v>
      </c>
      <c r="G28" s="24">
        <v>150975</v>
      </c>
      <c r="H28" s="24">
        <v>90803</v>
      </c>
      <c r="I28" s="24">
        <v>46940</v>
      </c>
      <c r="J28" s="36">
        <v>24409</v>
      </c>
      <c r="K28" s="36">
        <v>1878</v>
      </c>
    </row>
    <row r="29" spans="1:11" s="13" customFormat="1" ht="15" customHeight="1">
      <c r="A29" s="10" t="s">
        <v>73</v>
      </c>
      <c r="B29" s="23" t="s">
        <v>74</v>
      </c>
      <c r="C29" s="17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s="25" customFormat="1" ht="14.25" customHeight="1">
      <c r="A30" s="22">
        <v>3</v>
      </c>
      <c r="B30" s="8" t="s">
        <v>38</v>
      </c>
      <c r="C30" s="24"/>
      <c r="D30" s="53">
        <v>51985732</v>
      </c>
      <c r="E30" s="27">
        <f>D30*101.9%</f>
        <v>52973460.90800001</v>
      </c>
      <c r="F30" s="27">
        <f>E30*101.9%</f>
        <v>53979956.665252015</v>
      </c>
      <c r="G30" s="27">
        <f>F30*101.9%</f>
        <v>55005575.84189181</v>
      </c>
      <c r="H30" s="27">
        <f>G30*101.9%</f>
        <v>56050681.782887764</v>
      </c>
      <c r="I30" s="27">
        <v>49363952</v>
      </c>
      <c r="J30" s="54">
        <v>50104411</v>
      </c>
      <c r="K30" s="54">
        <v>50855977</v>
      </c>
    </row>
    <row r="31" spans="1:11" s="4" customFormat="1" ht="19.5" customHeight="1">
      <c r="A31" s="7">
        <v>4</v>
      </c>
      <c r="B31" s="8" t="s">
        <v>40</v>
      </c>
      <c r="C31" s="26"/>
      <c r="D31" s="27">
        <v>52140866.9</v>
      </c>
      <c r="E31" s="27">
        <f>E30-E23</f>
        <v>51922818.90800001</v>
      </c>
      <c r="F31" s="27">
        <f aca="true" t="shared" si="7" ref="F31:K31">F30-F23</f>
        <v>52896292.665252015</v>
      </c>
      <c r="G31" s="27">
        <f t="shared" si="7"/>
        <v>54013912.84189181</v>
      </c>
      <c r="H31" s="27">
        <f t="shared" si="7"/>
        <v>55041069.782887764</v>
      </c>
      <c r="I31" s="27">
        <f t="shared" si="7"/>
        <v>48926986.35</v>
      </c>
      <c r="J31" s="27">
        <f t="shared" si="7"/>
        <v>49775711</v>
      </c>
      <c r="K31" s="27">
        <f t="shared" si="7"/>
        <v>50527277</v>
      </c>
    </row>
    <row r="32" spans="1:11" s="28" customFormat="1" ht="17.25" customHeight="1">
      <c r="A32" s="7">
        <v>5</v>
      </c>
      <c r="B32" s="8" t="s">
        <v>42</v>
      </c>
      <c r="C32" s="27"/>
      <c r="D32" s="27">
        <f>D30-D31</f>
        <v>-155134.8999999985</v>
      </c>
      <c r="E32" s="27">
        <f aca="true" t="shared" si="8" ref="E32:K32">E30-E31</f>
        <v>1050642</v>
      </c>
      <c r="F32" s="27">
        <f t="shared" si="8"/>
        <v>1083664</v>
      </c>
      <c r="G32" s="27">
        <f t="shared" si="8"/>
        <v>991663</v>
      </c>
      <c r="H32" s="27">
        <f t="shared" si="8"/>
        <v>1009612</v>
      </c>
      <c r="I32" s="27">
        <f t="shared" si="8"/>
        <v>436965.6499999985</v>
      </c>
      <c r="J32" s="27">
        <f t="shared" si="8"/>
        <v>328700</v>
      </c>
      <c r="K32" s="27">
        <f t="shared" si="8"/>
        <v>328700</v>
      </c>
    </row>
    <row r="33" spans="1:11" s="28" customFormat="1" ht="16.5" customHeight="1">
      <c r="A33" s="7">
        <v>6</v>
      </c>
      <c r="B33" s="8" t="s">
        <v>44</v>
      </c>
      <c r="C33" s="27"/>
      <c r="D33" s="27"/>
      <c r="E33" s="27"/>
      <c r="F33" s="27"/>
      <c r="G33" s="27"/>
      <c r="H33" s="27"/>
      <c r="I33" s="27"/>
      <c r="J33" s="27"/>
      <c r="K33" s="27"/>
    </row>
    <row r="34" spans="1:11" s="4" customFormat="1" ht="21" customHeight="1">
      <c r="A34" s="7" t="s">
        <v>45</v>
      </c>
      <c r="B34" s="30" t="s">
        <v>75</v>
      </c>
      <c r="C34" s="27"/>
      <c r="D34" s="49">
        <f>(D10+D14-D23)/D30*100</f>
        <v>10.060350116835904</v>
      </c>
      <c r="E34" s="49">
        <f aca="true" t="shared" si="9" ref="E34:J34">(E10+E14-E23)/E30*100</f>
        <v>7.8894310063265</v>
      </c>
      <c r="F34" s="49">
        <f t="shared" si="9"/>
        <v>5.734796471210816</v>
      </c>
      <c r="G34" s="49">
        <f t="shared" si="9"/>
        <v>3.8250261319828374</v>
      </c>
      <c r="H34" s="49">
        <f t="shared" si="9"/>
        <v>1.9524573389473194</v>
      </c>
      <c r="I34" s="49">
        <f t="shared" si="9"/>
        <v>1.3317410243004864</v>
      </c>
      <c r="J34" s="49">
        <f t="shared" si="9"/>
        <v>0.6560300648978796</v>
      </c>
      <c r="K34" s="49">
        <f>(K10-K23)/K30*100</f>
        <v>6.867353378754368E-16</v>
      </c>
    </row>
    <row r="35" spans="1:11" s="13" customFormat="1" ht="32.25" customHeight="1">
      <c r="A35" s="29" t="s">
        <v>47</v>
      </c>
      <c r="B35" s="11" t="s">
        <v>78</v>
      </c>
      <c r="C35" s="31"/>
      <c r="D35" s="31">
        <f>(D10+D14-D19-D23-D27)/D30*100</f>
        <v>10.060350116835904</v>
      </c>
      <c r="E35" s="31">
        <f aca="true" t="shared" si="10" ref="E35:K35">(E10+E14-E19-E23-E27)/E30*100</f>
        <v>7.8894310063265</v>
      </c>
      <c r="F35" s="31">
        <f t="shared" si="10"/>
        <v>5.734796471210816</v>
      </c>
      <c r="G35" s="31">
        <f t="shared" si="10"/>
        <v>3.8250261319828374</v>
      </c>
      <c r="H35" s="31">
        <f t="shared" si="10"/>
        <v>1.9524573389473194</v>
      </c>
      <c r="I35" s="31">
        <f t="shared" si="10"/>
        <v>1.3317410243004864</v>
      </c>
      <c r="J35" s="31">
        <f t="shared" si="10"/>
        <v>0.6560300648978796</v>
      </c>
      <c r="K35" s="31">
        <f t="shared" si="10"/>
        <v>6.867353378754368E-16</v>
      </c>
    </row>
    <row r="36" spans="1:11" s="13" customFormat="1" ht="19.5" customHeight="1">
      <c r="A36" s="10" t="s">
        <v>47</v>
      </c>
      <c r="B36" s="11" t="s">
        <v>76</v>
      </c>
      <c r="C36" s="32"/>
      <c r="D36" s="32">
        <f>(D23+D28)/D30*100</f>
        <v>2.4069469676795165</v>
      </c>
      <c r="E36" s="32">
        <f aca="true" t="shared" si="11" ref="E36:K36">E22/E30*100</f>
        <v>2.4918930675353486</v>
      </c>
      <c r="F36" s="32">
        <f t="shared" si="11"/>
        <v>2.395598440397456</v>
      </c>
      <c r="G36" s="32">
        <f t="shared" si="11"/>
        <v>2.0773130405622915</v>
      </c>
      <c r="H36" s="32">
        <f t="shared" si="11"/>
        <v>1.963249981976055</v>
      </c>
      <c r="I36" s="32">
        <f t="shared" si="11"/>
        <v>0.9802814207420022</v>
      </c>
      <c r="J36" s="32">
        <f t="shared" si="11"/>
        <v>0.7047463346091425</v>
      </c>
      <c r="K36" s="32">
        <f t="shared" si="11"/>
        <v>0.6500278226883734</v>
      </c>
    </row>
    <row r="37" spans="1:11" s="13" customFormat="1" ht="28.5" customHeight="1">
      <c r="A37" s="10" t="s">
        <v>49</v>
      </c>
      <c r="B37" s="11" t="s">
        <v>77</v>
      </c>
      <c r="C37" s="32"/>
      <c r="D37" s="32">
        <f>(D23+D28-D27)/D30*100</f>
        <v>2.4069469676795165</v>
      </c>
      <c r="E37" s="32">
        <f aca="true" t="shared" si="12" ref="E37:K37">(E23+E28-E27)/E30*100</f>
        <v>2.4918930675353486</v>
      </c>
      <c r="F37" s="32">
        <f t="shared" si="12"/>
        <v>2.395598440397456</v>
      </c>
      <c r="G37" s="32">
        <f t="shared" si="12"/>
        <v>2.0773130405622915</v>
      </c>
      <c r="H37" s="32">
        <f t="shared" si="12"/>
        <v>1.963249981976055</v>
      </c>
      <c r="I37" s="32">
        <f t="shared" si="12"/>
        <v>0.9802814207420022</v>
      </c>
      <c r="J37" s="32">
        <f t="shared" si="12"/>
        <v>0.7047463346091425</v>
      </c>
      <c r="K37" s="32">
        <f t="shared" si="12"/>
        <v>0.6500278226883734</v>
      </c>
    </row>
    <row r="39" spans="2:10" ht="12.75">
      <c r="B39" s="50"/>
      <c r="G39" s="33"/>
      <c r="H39" s="33"/>
      <c r="I39" s="33"/>
      <c r="J39" s="33"/>
    </row>
    <row r="40" spans="3:9" ht="15" customHeight="1">
      <c r="C40" s="55"/>
      <c r="D40" s="55"/>
      <c r="E40" s="55"/>
      <c r="G40" t="s">
        <v>80</v>
      </c>
      <c r="H40" s="33"/>
      <c r="I40" s="33"/>
    </row>
    <row r="41" spans="2:8" ht="21" customHeight="1">
      <c r="B41" s="51"/>
      <c r="C41" s="55"/>
      <c r="D41" s="55"/>
      <c r="E41" s="55"/>
      <c r="G41" s="55" t="s">
        <v>81</v>
      </c>
      <c r="H41" s="55"/>
    </row>
    <row r="42" ht="12.75">
      <c r="B42" s="52"/>
    </row>
    <row r="43" ht="12.75">
      <c r="B43" s="51"/>
    </row>
    <row r="44" spans="2:7" ht="12.75">
      <c r="B44" s="52"/>
      <c r="G44" t="s">
        <v>56</v>
      </c>
    </row>
    <row r="45" ht="12.75">
      <c r="B45" s="51"/>
    </row>
    <row r="46" ht="12.75">
      <c r="B46" s="52"/>
    </row>
  </sheetData>
  <mergeCells count="7">
    <mergeCell ref="A3:J3"/>
    <mergeCell ref="C40:E40"/>
    <mergeCell ref="C41:E41"/>
    <mergeCell ref="A6:A7"/>
    <mergeCell ref="B6:B7"/>
    <mergeCell ref="C6:C7"/>
    <mergeCell ref="G41:H41"/>
  </mergeCells>
  <printOptions horizontalCentered="1" verticalCentered="1"/>
  <pageMargins left="0" right="0" top="0.1968503937007874" bottom="0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37"/>
  <sheetViews>
    <sheetView workbookViewId="0" topLeftCell="A13">
      <selection activeCell="F36" sqref="F36:I37"/>
    </sheetView>
  </sheetViews>
  <sheetFormatPr defaultColWidth="9.00390625" defaultRowHeight="12.75"/>
  <cols>
    <col min="1" max="1" width="6.25390625" style="0" customWidth="1"/>
    <col min="2" max="2" width="51.875" style="0" customWidth="1"/>
    <col min="3" max="3" width="11.375" style="0" customWidth="1"/>
    <col min="4" max="5" width="11.125" style="0" customWidth="1"/>
    <col min="6" max="6" width="11.625" style="0" customWidth="1"/>
    <col min="7" max="9" width="10.125" style="0" customWidth="1"/>
    <col min="10" max="12" width="10.125" style="0" bestFit="1" customWidth="1"/>
  </cols>
  <sheetData>
    <row r="3" spans="1:12" ht="18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9" ht="9" customHeight="1">
      <c r="A4" s="1"/>
      <c r="B4" s="1"/>
      <c r="C4" s="1"/>
      <c r="D4" s="1"/>
      <c r="E4" s="1"/>
      <c r="F4" s="1"/>
      <c r="G4" s="1"/>
      <c r="H4" s="1"/>
      <c r="I4" s="1"/>
    </row>
    <row r="5" spans="1:11" ht="12.75">
      <c r="A5" t="s">
        <v>55</v>
      </c>
      <c r="K5" s="2" t="s">
        <v>1</v>
      </c>
    </row>
    <row r="6" spans="1:12" s="4" customFormat="1" ht="35.25" customHeight="1">
      <c r="A6" s="57" t="s">
        <v>2</v>
      </c>
      <c r="B6" s="57" t="s">
        <v>3</v>
      </c>
      <c r="C6" s="58" t="s">
        <v>4</v>
      </c>
      <c r="D6" s="61" t="s">
        <v>5</v>
      </c>
      <c r="E6" s="62"/>
      <c r="F6" s="62"/>
      <c r="G6" s="62"/>
      <c r="H6" s="62"/>
      <c r="I6" s="62"/>
      <c r="J6" s="62"/>
      <c r="K6" s="62"/>
      <c r="L6" s="63"/>
    </row>
    <row r="7" spans="1:12" s="4" customFormat="1" ht="23.25" customHeight="1">
      <c r="A7" s="57"/>
      <c r="B7" s="57"/>
      <c r="C7" s="59"/>
      <c r="D7" s="3">
        <v>2007</v>
      </c>
      <c r="E7" s="3">
        <v>2008</v>
      </c>
      <c r="F7" s="3">
        <v>2009</v>
      </c>
      <c r="G7" s="3">
        <v>2010</v>
      </c>
      <c r="H7" s="3">
        <v>2011</v>
      </c>
      <c r="I7" s="3">
        <v>2012</v>
      </c>
      <c r="J7" s="3">
        <v>2013</v>
      </c>
      <c r="K7" s="3">
        <v>2014</v>
      </c>
      <c r="L7" s="3">
        <v>2015</v>
      </c>
    </row>
    <row r="8" spans="1:13" s="6" customFormat="1" ht="8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39"/>
    </row>
    <row r="9" spans="1:13" s="4" customFormat="1" ht="17.25" customHeight="1">
      <c r="A9" s="7" t="s">
        <v>6</v>
      </c>
      <c r="B9" s="8" t="s">
        <v>7</v>
      </c>
      <c r="C9" s="9">
        <f>C10+C14</f>
        <v>2530680</v>
      </c>
      <c r="D9" s="9">
        <f aca="true" t="shared" si="0" ref="D9:L9">D10+D14</f>
        <v>7149695</v>
      </c>
      <c r="E9" s="9">
        <f t="shared" si="0"/>
        <v>6311545</v>
      </c>
      <c r="F9" s="9">
        <f t="shared" si="0"/>
        <v>5267971</v>
      </c>
      <c r="G9" s="9">
        <f t="shared" si="0"/>
        <v>4310971</v>
      </c>
      <c r="H9" s="9">
        <f t="shared" si="0"/>
        <v>3319949</v>
      </c>
      <c r="I9" s="9">
        <f t="shared" si="0"/>
        <v>2366949</v>
      </c>
      <c r="J9" s="9">
        <f t="shared" si="0"/>
        <v>1395000</v>
      </c>
      <c r="K9" s="9">
        <f t="shared" si="0"/>
        <v>930000</v>
      </c>
      <c r="L9" s="9">
        <f t="shared" si="0"/>
        <v>465000</v>
      </c>
      <c r="M9" s="40"/>
    </row>
    <row r="10" spans="1:13" s="13" customFormat="1" ht="27" customHeight="1">
      <c r="A10" s="10" t="s">
        <v>8</v>
      </c>
      <c r="B10" s="11" t="s">
        <v>9</v>
      </c>
      <c r="C10" s="12">
        <f aca="true" t="shared" si="1" ref="C10:L10">SUM(C11:C13)</f>
        <v>2530680</v>
      </c>
      <c r="D10" s="12">
        <f t="shared" si="1"/>
        <v>2530680</v>
      </c>
      <c r="E10" s="12">
        <f t="shared" si="1"/>
        <v>6311545</v>
      </c>
      <c r="F10" s="12">
        <f t="shared" si="1"/>
        <v>5267971</v>
      </c>
      <c r="G10" s="12">
        <f t="shared" si="1"/>
        <v>4310971</v>
      </c>
      <c r="H10" s="12">
        <f t="shared" si="1"/>
        <v>3319949</v>
      </c>
      <c r="I10" s="12">
        <f t="shared" si="1"/>
        <v>2366949</v>
      </c>
      <c r="J10" s="12">
        <f t="shared" si="1"/>
        <v>1395000</v>
      </c>
      <c r="K10" s="12">
        <f t="shared" si="1"/>
        <v>930000</v>
      </c>
      <c r="L10" s="12">
        <f t="shared" si="1"/>
        <v>465000</v>
      </c>
      <c r="M10" s="41"/>
    </row>
    <row r="11" spans="1:12" s="13" customFormat="1" ht="15" customHeight="1">
      <c r="A11" s="14" t="s">
        <v>10</v>
      </c>
      <c r="B11" s="15" t="s">
        <v>11</v>
      </c>
      <c r="C11" s="16">
        <v>544591</v>
      </c>
      <c r="D11" s="17">
        <v>544591</v>
      </c>
      <c r="E11" s="17">
        <f>D11+D15-D22</f>
        <v>614666</v>
      </c>
      <c r="F11" s="17">
        <f aca="true" t="shared" si="2" ref="F11:L11">E11+E15-E22-E23</f>
        <v>354136</v>
      </c>
      <c r="G11" s="17">
        <f t="shared" si="2"/>
        <v>207105</v>
      </c>
      <c r="H11" s="17">
        <f t="shared" si="2"/>
        <v>73052</v>
      </c>
      <c r="I11" s="17">
        <f t="shared" si="2"/>
        <v>0</v>
      </c>
      <c r="J11" s="17">
        <f t="shared" si="2"/>
        <v>0</v>
      </c>
      <c r="K11" s="17">
        <f t="shared" si="2"/>
        <v>0</v>
      </c>
      <c r="L11" s="17">
        <f t="shared" si="2"/>
        <v>0</v>
      </c>
    </row>
    <row r="12" spans="1:12" s="13" customFormat="1" ht="15" customHeight="1">
      <c r="A12" s="14" t="s">
        <v>12</v>
      </c>
      <c r="B12" s="15" t="s">
        <v>13</v>
      </c>
      <c r="C12" s="17">
        <v>1986089</v>
      </c>
      <c r="D12" s="17">
        <v>1986089</v>
      </c>
      <c r="E12" s="17">
        <f>D12+D16-D21</f>
        <v>5696879</v>
      </c>
      <c r="F12" s="17">
        <f aca="true" t="shared" si="3" ref="F12:L12">E12+E16-E21-E24</f>
        <v>4913835</v>
      </c>
      <c r="G12" s="17">
        <f t="shared" si="3"/>
        <v>4103866</v>
      </c>
      <c r="H12" s="17">
        <f t="shared" si="3"/>
        <v>3246897</v>
      </c>
      <c r="I12" s="17">
        <f t="shared" si="3"/>
        <v>2366949</v>
      </c>
      <c r="J12" s="17">
        <f t="shared" si="3"/>
        <v>1395000</v>
      </c>
      <c r="K12" s="17">
        <f t="shared" si="3"/>
        <v>930000</v>
      </c>
      <c r="L12" s="17">
        <f t="shared" si="3"/>
        <v>465000</v>
      </c>
    </row>
    <row r="13" spans="1:12" s="13" customFormat="1" ht="15" customHeight="1">
      <c r="A13" s="14" t="s">
        <v>14</v>
      </c>
      <c r="B13" s="15" t="s">
        <v>15</v>
      </c>
      <c r="C13" s="17"/>
      <c r="D13" s="17"/>
      <c r="E13" s="17"/>
      <c r="F13" s="17"/>
      <c r="G13" s="17"/>
      <c r="H13" s="17"/>
      <c r="I13" s="17"/>
      <c r="J13" s="35"/>
      <c r="K13" s="35"/>
      <c r="L13" s="35"/>
    </row>
    <row r="14" spans="1:12" s="13" customFormat="1" ht="15" customHeight="1">
      <c r="A14" s="10" t="s">
        <v>16</v>
      </c>
      <c r="B14" s="11" t="s">
        <v>17</v>
      </c>
      <c r="C14" s="12"/>
      <c r="D14" s="12">
        <f aca="true" t="shared" si="4" ref="D14:L14">SUM(D18+D16+D15)</f>
        <v>4619015</v>
      </c>
      <c r="E14" s="12">
        <f t="shared" si="4"/>
        <v>0</v>
      </c>
      <c r="F14" s="12">
        <f t="shared" si="4"/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</row>
    <row r="15" spans="1:12" s="13" customFormat="1" ht="15" customHeight="1">
      <c r="A15" s="14" t="s">
        <v>18</v>
      </c>
      <c r="B15" s="15" t="s">
        <v>19</v>
      </c>
      <c r="C15" s="17"/>
      <c r="D15" s="17">
        <v>294105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</row>
    <row r="16" spans="1:12" s="13" customFormat="1" ht="15" customHeight="1">
      <c r="A16" s="14" t="s">
        <v>20</v>
      </c>
      <c r="B16" s="15" t="s">
        <v>21</v>
      </c>
      <c r="C16" s="17"/>
      <c r="D16" s="17">
        <v>4324910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</row>
    <row r="17" spans="1:12" s="13" customFormat="1" ht="15" customHeight="1">
      <c r="A17" s="14"/>
      <c r="B17" s="18" t="s">
        <v>22</v>
      </c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</row>
    <row r="18" spans="1:12" s="13" customFormat="1" ht="15" customHeight="1">
      <c r="A18" s="14" t="s">
        <v>23</v>
      </c>
      <c r="B18" s="15" t="s">
        <v>24</v>
      </c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</row>
    <row r="19" spans="1:12" s="4" customFormat="1" ht="15.75" customHeight="1">
      <c r="A19" s="7">
        <v>2</v>
      </c>
      <c r="B19" s="8" t="s">
        <v>25</v>
      </c>
      <c r="C19" s="9"/>
      <c r="D19" s="9">
        <f aca="true" t="shared" si="5" ref="D19:L19">D20+D25</f>
        <v>1111983</v>
      </c>
      <c r="E19" s="9">
        <f t="shared" si="5"/>
        <v>1450142</v>
      </c>
      <c r="F19" s="9">
        <f t="shared" si="5"/>
        <v>1289639</v>
      </c>
      <c r="G19" s="9">
        <f t="shared" si="5"/>
        <v>1254871</v>
      </c>
      <c r="H19" s="9">
        <f t="shared" si="5"/>
        <v>1131801</v>
      </c>
      <c r="I19" s="9">
        <f t="shared" si="5"/>
        <v>1075724</v>
      </c>
      <c r="J19" s="9">
        <f t="shared" si="5"/>
        <v>525450</v>
      </c>
      <c r="K19" s="9">
        <f t="shared" si="5"/>
        <v>497550</v>
      </c>
      <c r="L19" s="9">
        <f t="shared" si="5"/>
        <v>469650</v>
      </c>
    </row>
    <row r="20" spans="1:12" s="4" customFormat="1" ht="22.5" customHeight="1">
      <c r="A20" s="19" t="s">
        <v>26</v>
      </c>
      <c r="B20" s="20" t="s">
        <v>27</v>
      </c>
      <c r="C20" s="21"/>
      <c r="D20" s="21">
        <f aca="true" t="shared" si="6" ref="D20:L20">SUM(D21:D24)</f>
        <v>838150</v>
      </c>
      <c r="E20" s="21">
        <f t="shared" si="6"/>
        <v>1043574</v>
      </c>
      <c r="F20" s="21">
        <f t="shared" si="6"/>
        <v>957000</v>
      </c>
      <c r="G20" s="21">
        <f t="shared" si="6"/>
        <v>991022</v>
      </c>
      <c r="H20" s="21">
        <f t="shared" si="6"/>
        <v>953000</v>
      </c>
      <c r="I20" s="21">
        <f t="shared" si="6"/>
        <v>971949</v>
      </c>
      <c r="J20" s="21">
        <f t="shared" si="6"/>
        <v>465000</v>
      </c>
      <c r="K20" s="21">
        <f t="shared" si="6"/>
        <v>465000</v>
      </c>
      <c r="L20" s="21">
        <f t="shared" si="6"/>
        <v>465000</v>
      </c>
    </row>
    <row r="21" spans="1:12" s="13" customFormat="1" ht="15" customHeight="1">
      <c r="A21" s="14" t="s">
        <v>28</v>
      </c>
      <c r="B21" s="15" t="s">
        <v>29</v>
      </c>
      <c r="C21" s="17"/>
      <c r="D21" s="17">
        <v>614120</v>
      </c>
      <c r="E21" s="17">
        <v>481524</v>
      </c>
      <c r="F21" s="17">
        <v>311611</v>
      </c>
      <c r="G21" s="17">
        <v>311611</v>
      </c>
      <c r="H21" s="17">
        <v>133611</v>
      </c>
      <c r="I21" s="17">
        <v>133612</v>
      </c>
      <c r="J21" s="35">
        <v>0</v>
      </c>
      <c r="K21" s="35">
        <v>0</v>
      </c>
      <c r="L21" s="35">
        <v>0</v>
      </c>
    </row>
    <row r="22" spans="1:12" s="13" customFormat="1" ht="15" customHeight="1">
      <c r="A22" s="14" t="s">
        <v>30</v>
      </c>
      <c r="B22" s="15" t="s">
        <v>11</v>
      </c>
      <c r="C22" s="17"/>
      <c r="D22" s="17">
        <v>224030</v>
      </c>
      <c r="E22" s="17">
        <v>186530</v>
      </c>
      <c r="F22" s="17">
        <v>73031</v>
      </c>
      <c r="G22" s="17">
        <v>61000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</row>
    <row r="23" spans="1:12" s="13" customFormat="1" ht="15" customHeight="1">
      <c r="A23" s="14" t="s">
        <v>31</v>
      </c>
      <c r="B23" s="15" t="s">
        <v>32</v>
      </c>
      <c r="C23" s="17"/>
      <c r="D23" s="17">
        <v>0</v>
      </c>
      <c r="E23" s="17">
        <v>74000</v>
      </c>
      <c r="F23" s="17">
        <v>74000</v>
      </c>
      <c r="G23" s="17">
        <v>73053</v>
      </c>
      <c r="H23" s="17">
        <v>73052</v>
      </c>
      <c r="I23" s="17">
        <v>0</v>
      </c>
      <c r="J23" s="17">
        <v>0</v>
      </c>
      <c r="K23" s="17">
        <v>0</v>
      </c>
      <c r="L23" s="17">
        <v>0</v>
      </c>
    </row>
    <row r="24" spans="1:12" s="13" customFormat="1" ht="15" customHeight="1">
      <c r="A24" s="14" t="s">
        <v>33</v>
      </c>
      <c r="B24" s="15" t="s">
        <v>34</v>
      </c>
      <c r="C24" s="17"/>
      <c r="D24" s="17">
        <v>0</v>
      </c>
      <c r="E24" s="17">
        <v>301520</v>
      </c>
      <c r="F24" s="17">
        <v>498358</v>
      </c>
      <c r="G24" s="17">
        <v>545358</v>
      </c>
      <c r="H24" s="17">
        <v>746337</v>
      </c>
      <c r="I24" s="17">
        <v>838337</v>
      </c>
      <c r="J24" s="38">
        <v>465000</v>
      </c>
      <c r="K24" s="38">
        <v>465000</v>
      </c>
      <c r="L24" s="38">
        <v>465000</v>
      </c>
    </row>
    <row r="25" spans="1:12" s="25" customFormat="1" ht="14.25" customHeight="1">
      <c r="A25" s="22" t="s">
        <v>35</v>
      </c>
      <c r="B25" s="23" t="s">
        <v>36</v>
      </c>
      <c r="C25" s="24"/>
      <c r="D25" s="24">
        <v>273833</v>
      </c>
      <c r="E25" s="24">
        <v>406568</v>
      </c>
      <c r="F25" s="24">
        <v>332639</v>
      </c>
      <c r="G25" s="24">
        <v>263849</v>
      </c>
      <c r="H25" s="24">
        <v>178801</v>
      </c>
      <c r="I25" s="24">
        <v>103775</v>
      </c>
      <c r="J25" s="36">
        <v>60450</v>
      </c>
      <c r="K25" s="36">
        <v>32550</v>
      </c>
      <c r="L25" s="36">
        <v>4650</v>
      </c>
    </row>
    <row r="26" spans="1:12" s="4" customFormat="1" ht="19.5" customHeight="1">
      <c r="A26" s="7" t="s">
        <v>37</v>
      </c>
      <c r="B26" s="8" t="s">
        <v>38</v>
      </c>
      <c r="C26" s="26"/>
      <c r="D26" s="27">
        <v>40476280</v>
      </c>
      <c r="E26" s="27">
        <v>45107332</v>
      </c>
      <c r="F26" s="27">
        <f>E26*101.9%</f>
        <v>45964371.308000006</v>
      </c>
      <c r="G26" s="27">
        <f>F26*101.9%</f>
        <v>46837694.362852015</v>
      </c>
      <c r="H26" s="27">
        <f>G26*101.9%</f>
        <v>47727610.555746205</v>
      </c>
      <c r="I26" s="27">
        <f>H26*101.9%</f>
        <v>48634435.15630539</v>
      </c>
      <c r="J26" s="34">
        <v>49363952</v>
      </c>
      <c r="K26" s="34">
        <v>50104411</v>
      </c>
      <c r="L26" s="34">
        <v>50855977</v>
      </c>
    </row>
    <row r="27" spans="1:12" s="28" customFormat="1" ht="17.25" customHeight="1">
      <c r="A27" s="7" t="s">
        <v>39</v>
      </c>
      <c r="B27" s="8" t="s">
        <v>40</v>
      </c>
      <c r="C27" s="27"/>
      <c r="D27" s="27">
        <v>46420266</v>
      </c>
      <c r="E27" s="27">
        <f>E26-E20</f>
        <v>44063758</v>
      </c>
      <c r="F27" s="27">
        <f>F26-F20</f>
        <v>45007371.308000006</v>
      </c>
      <c r="G27" s="27">
        <f>G26-G20</f>
        <v>45846672.362852015</v>
      </c>
      <c r="H27" s="27">
        <f>H26-H20</f>
        <v>46774610.555746205</v>
      </c>
      <c r="I27" s="27">
        <f>I26-I20</f>
        <v>47662486.15630539</v>
      </c>
      <c r="J27" s="37">
        <v>48898952</v>
      </c>
      <c r="K27" s="37">
        <v>49639411</v>
      </c>
      <c r="L27" s="37">
        <v>50390977</v>
      </c>
    </row>
    <row r="28" spans="1:12" s="28" customFormat="1" ht="16.5" customHeight="1">
      <c r="A28" s="7" t="s">
        <v>41</v>
      </c>
      <c r="B28" s="8" t="s">
        <v>42</v>
      </c>
      <c r="C28" s="27"/>
      <c r="D28" s="27">
        <f aca="true" t="shared" si="7" ref="D28:I28">D26-D27</f>
        <v>-5943986</v>
      </c>
      <c r="E28" s="27">
        <f t="shared" si="7"/>
        <v>1043574</v>
      </c>
      <c r="F28" s="27">
        <f t="shared" si="7"/>
        <v>957000</v>
      </c>
      <c r="G28" s="27">
        <f t="shared" si="7"/>
        <v>991022</v>
      </c>
      <c r="H28" s="27">
        <f t="shared" si="7"/>
        <v>953000</v>
      </c>
      <c r="I28" s="27">
        <f t="shared" si="7"/>
        <v>971949</v>
      </c>
      <c r="J28" s="27">
        <f>J26-J27</f>
        <v>465000</v>
      </c>
      <c r="K28" s="27">
        <f>K26-K27</f>
        <v>465000</v>
      </c>
      <c r="L28" s="27">
        <f>L26-L27</f>
        <v>465000</v>
      </c>
    </row>
    <row r="29" spans="1:12" s="4" customFormat="1" ht="14.25" customHeight="1">
      <c r="A29" s="7" t="s">
        <v>43</v>
      </c>
      <c r="B29" s="8" t="s">
        <v>44</v>
      </c>
      <c r="C29" s="27"/>
      <c r="D29" s="27"/>
      <c r="E29" s="27"/>
      <c r="F29" s="27"/>
      <c r="G29" s="27"/>
      <c r="H29" s="27"/>
      <c r="I29" s="27"/>
      <c r="J29" s="34"/>
      <c r="K29" s="34"/>
      <c r="L29" s="34"/>
    </row>
    <row r="30" spans="1:12" s="13" customFormat="1" ht="15" customHeight="1">
      <c r="A30" s="29" t="s">
        <v>45</v>
      </c>
      <c r="B30" s="30" t="s">
        <v>46</v>
      </c>
      <c r="C30" s="31"/>
      <c r="D30" s="31">
        <f aca="true" t="shared" si="8" ref="D30:L30">(D9-D20)/D26*100</f>
        <v>15.59319433505253</v>
      </c>
      <c r="E30" s="31">
        <f t="shared" si="8"/>
        <v>11.678746594899472</v>
      </c>
      <c r="F30" s="31">
        <f t="shared" si="8"/>
        <v>9.378940421294708</v>
      </c>
      <c r="G30" s="31">
        <f t="shared" si="8"/>
        <v>7.088199035333223</v>
      </c>
      <c r="H30" s="31">
        <f t="shared" si="8"/>
        <v>4.959286610913375</v>
      </c>
      <c r="I30" s="31">
        <f t="shared" si="8"/>
        <v>2.8683380315133364</v>
      </c>
      <c r="J30" s="31">
        <f t="shared" si="8"/>
        <v>1.88396585427358</v>
      </c>
      <c r="K30" s="31">
        <f t="shared" si="8"/>
        <v>0.9280620023654205</v>
      </c>
      <c r="L30" s="31">
        <f t="shared" si="8"/>
        <v>0</v>
      </c>
    </row>
    <row r="31" spans="1:12" s="13" customFormat="1" ht="28.5" customHeight="1">
      <c r="A31" s="10" t="s">
        <v>47</v>
      </c>
      <c r="B31" s="11" t="s">
        <v>48</v>
      </c>
      <c r="C31" s="32"/>
      <c r="D31" s="32">
        <f aca="true" t="shared" si="9" ref="D31:L31">(D10+D14-D20)/D26*100</f>
        <v>15.59319433505253</v>
      </c>
      <c r="E31" s="32">
        <f t="shared" si="9"/>
        <v>11.678746594899472</v>
      </c>
      <c r="F31" s="32">
        <f t="shared" si="9"/>
        <v>9.378940421294708</v>
      </c>
      <c r="G31" s="32">
        <f t="shared" si="9"/>
        <v>7.088199035333223</v>
      </c>
      <c r="H31" s="32">
        <f t="shared" si="9"/>
        <v>4.959286610913375</v>
      </c>
      <c r="I31" s="32">
        <f t="shared" si="9"/>
        <v>2.8683380315133364</v>
      </c>
      <c r="J31" s="32">
        <f t="shared" si="9"/>
        <v>1.88396585427358</v>
      </c>
      <c r="K31" s="32">
        <f t="shared" si="9"/>
        <v>0.9280620023654205</v>
      </c>
      <c r="L31" s="32">
        <f t="shared" si="9"/>
        <v>0</v>
      </c>
    </row>
    <row r="32" spans="1:12" s="13" customFormat="1" ht="18.75" customHeight="1">
      <c r="A32" s="10" t="s">
        <v>49</v>
      </c>
      <c r="B32" s="11" t="s">
        <v>50</v>
      </c>
      <c r="C32" s="32"/>
      <c r="D32" s="32">
        <f aca="true" t="shared" si="10" ref="D32:L32">D19/D26*100</f>
        <v>2.7472460413852264</v>
      </c>
      <c r="E32" s="32">
        <f t="shared" si="10"/>
        <v>3.2148698131824776</v>
      </c>
      <c r="F32" s="32">
        <f t="shared" si="10"/>
        <v>2.8057361893592154</v>
      </c>
      <c r="G32" s="32">
        <f t="shared" si="10"/>
        <v>2.6791903766195313</v>
      </c>
      <c r="H32" s="32">
        <f t="shared" si="10"/>
        <v>2.371375786093561</v>
      </c>
      <c r="I32" s="32">
        <f t="shared" si="10"/>
        <v>2.211856674273586</v>
      </c>
      <c r="J32" s="32">
        <f t="shared" si="10"/>
        <v>1.0644407076645728</v>
      </c>
      <c r="K32" s="32">
        <f t="shared" si="10"/>
        <v>0.9930263425309999</v>
      </c>
      <c r="L32" s="32">
        <f t="shared" si="10"/>
        <v>0.9234902713598442</v>
      </c>
    </row>
    <row r="33" spans="1:12" s="13" customFormat="1" ht="25.5" customHeight="1">
      <c r="A33" s="10" t="s">
        <v>51</v>
      </c>
      <c r="B33" s="11" t="s">
        <v>52</v>
      </c>
      <c r="C33" s="32"/>
      <c r="D33" s="32">
        <f aca="true" t="shared" si="11" ref="D33:L33">(D20+D25)/D26*100</f>
        <v>2.7472460413852264</v>
      </c>
      <c r="E33" s="32">
        <f t="shared" si="11"/>
        <v>3.2148698131824776</v>
      </c>
      <c r="F33" s="32">
        <f t="shared" si="11"/>
        <v>2.8057361893592154</v>
      </c>
      <c r="G33" s="32">
        <f t="shared" si="11"/>
        <v>2.6791903766195313</v>
      </c>
      <c r="H33" s="32">
        <f t="shared" si="11"/>
        <v>2.371375786093561</v>
      </c>
      <c r="I33" s="32">
        <f t="shared" si="11"/>
        <v>2.211856674273586</v>
      </c>
      <c r="J33" s="32">
        <f t="shared" si="11"/>
        <v>1.0644407076645728</v>
      </c>
      <c r="K33" s="32">
        <f t="shared" si="11"/>
        <v>0.9930263425309999</v>
      </c>
      <c r="L33" s="32">
        <f t="shared" si="11"/>
        <v>0.9234902713598442</v>
      </c>
    </row>
    <row r="36" spans="6:8" ht="12.75">
      <c r="F36" s="33" t="s">
        <v>53</v>
      </c>
      <c r="G36" s="33"/>
      <c r="H36" s="33"/>
    </row>
    <row r="37" spans="7:8" ht="12.75">
      <c r="G37" s="55" t="s">
        <v>54</v>
      </c>
      <c r="H37" s="55"/>
    </row>
  </sheetData>
  <mergeCells count="6">
    <mergeCell ref="G37:H37"/>
    <mergeCell ref="D6:L6"/>
    <mergeCell ref="A3:L3"/>
    <mergeCell ref="A6:A7"/>
    <mergeCell ref="B6:B7"/>
    <mergeCell ref="C6:C7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37"/>
  <sheetViews>
    <sheetView workbookViewId="0" topLeftCell="A1">
      <selection activeCell="A6" sqref="A1:IV16384"/>
    </sheetView>
  </sheetViews>
  <sheetFormatPr defaultColWidth="9.00390625" defaultRowHeight="12.75"/>
  <cols>
    <col min="1" max="1" width="6.25390625" style="0" customWidth="1"/>
    <col min="2" max="2" width="57.125" style="0" customWidth="1"/>
    <col min="3" max="3" width="12.125" style="0" customWidth="1"/>
    <col min="4" max="5" width="11.125" style="0" customWidth="1"/>
    <col min="6" max="6" width="11.625" style="0" customWidth="1"/>
    <col min="7" max="9" width="10.125" style="0" customWidth="1"/>
  </cols>
  <sheetData>
    <row r="3" spans="1:9" ht="18">
      <c r="A3" s="56" t="s">
        <v>0</v>
      </c>
      <c r="B3" s="56"/>
      <c r="C3" s="56"/>
      <c r="D3" s="56"/>
      <c r="E3" s="56"/>
      <c r="F3" s="56"/>
      <c r="G3" s="56"/>
      <c r="H3" s="56"/>
      <c r="I3" s="56"/>
    </row>
    <row r="4" spans="1:9" ht="9" customHeight="1">
      <c r="A4" s="1"/>
      <c r="B4" s="1"/>
      <c r="C4" s="1"/>
      <c r="D4" s="1"/>
      <c r="E4" s="1"/>
      <c r="F4" s="1"/>
      <c r="G4" s="1"/>
      <c r="H4" s="1"/>
      <c r="I4" s="1"/>
    </row>
    <row r="5" ht="12.75">
      <c r="I5" s="2" t="s">
        <v>1</v>
      </c>
    </row>
    <row r="6" spans="1:9" s="4" customFormat="1" ht="35.25" customHeight="1">
      <c r="A6" s="57" t="s">
        <v>2</v>
      </c>
      <c r="B6" s="57" t="s">
        <v>3</v>
      </c>
      <c r="C6" s="58" t="s">
        <v>4</v>
      </c>
      <c r="D6" s="60" t="s">
        <v>5</v>
      </c>
      <c r="E6" s="60"/>
      <c r="F6" s="60"/>
      <c r="G6" s="60"/>
      <c r="H6" s="60"/>
      <c r="I6" s="60"/>
    </row>
    <row r="7" spans="1:9" s="4" customFormat="1" ht="23.25" customHeight="1">
      <c r="A7" s="57"/>
      <c r="B7" s="57"/>
      <c r="C7" s="59"/>
      <c r="D7" s="3">
        <v>2007</v>
      </c>
      <c r="E7" s="3">
        <v>2008</v>
      </c>
      <c r="F7" s="3">
        <v>2009</v>
      </c>
      <c r="G7" s="3">
        <v>2010</v>
      </c>
      <c r="H7" s="3">
        <v>2011</v>
      </c>
      <c r="I7" s="3">
        <v>2012</v>
      </c>
    </row>
    <row r="8" spans="1:9" s="6" customFormat="1" ht="8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9" s="4" customFormat="1" ht="17.25" customHeight="1">
      <c r="A9" s="7" t="s">
        <v>6</v>
      </c>
      <c r="B9" s="8" t="s">
        <v>7</v>
      </c>
      <c r="C9" s="9">
        <f>C10+C14</f>
        <v>2530680</v>
      </c>
      <c r="D9" s="9">
        <f aca="true" t="shared" si="0" ref="D9:I9">D10+D14</f>
        <v>5049695</v>
      </c>
      <c r="E9" s="9">
        <f t="shared" si="0"/>
        <v>4211545</v>
      </c>
      <c r="F9" s="9">
        <f t="shared" si="0"/>
        <v>3267971</v>
      </c>
      <c r="G9" s="9">
        <f t="shared" si="0"/>
        <v>2410971</v>
      </c>
      <c r="H9" s="9">
        <f t="shared" si="0"/>
        <v>1619949</v>
      </c>
      <c r="I9" s="9">
        <f t="shared" si="0"/>
        <v>771949</v>
      </c>
    </row>
    <row r="10" spans="1:9" s="13" customFormat="1" ht="15" customHeight="1">
      <c r="A10" s="10" t="s">
        <v>8</v>
      </c>
      <c r="B10" s="11" t="s">
        <v>9</v>
      </c>
      <c r="C10" s="12">
        <f aca="true" t="shared" si="1" ref="C10:I10">SUM(C11:C13)</f>
        <v>2530680</v>
      </c>
      <c r="D10" s="12">
        <f t="shared" si="1"/>
        <v>2530680</v>
      </c>
      <c r="E10" s="12">
        <f t="shared" si="1"/>
        <v>4211545</v>
      </c>
      <c r="F10" s="12">
        <f t="shared" si="1"/>
        <v>3267971</v>
      </c>
      <c r="G10" s="12">
        <f t="shared" si="1"/>
        <v>2410971</v>
      </c>
      <c r="H10" s="12">
        <f t="shared" si="1"/>
        <v>1619949</v>
      </c>
      <c r="I10" s="12">
        <f t="shared" si="1"/>
        <v>771949</v>
      </c>
    </row>
    <row r="11" spans="1:9" s="13" customFormat="1" ht="15" customHeight="1">
      <c r="A11" s="14" t="s">
        <v>10</v>
      </c>
      <c r="B11" s="15" t="s">
        <v>11</v>
      </c>
      <c r="C11" s="16">
        <v>544591</v>
      </c>
      <c r="D11" s="17">
        <v>544591</v>
      </c>
      <c r="E11" s="17">
        <f>D11+D15-D22</f>
        <v>614666</v>
      </c>
      <c r="F11" s="17">
        <f>E11+E15-E22-E23</f>
        <v>354136</v>
      </c>
      <c r="G11" s="17">
        <f>F11+F15-F22-F23</f>
        <v>207105</v>
      </c>
      <c r="H11" s="17">
        <f>G11+G15-G22-G23</f>
        <v>73052</v>
      </c>
      <c r="I11" s="17">
        <f>H11+H15-H22-H23</f>
        <v>0</v>
      </c>
    </row>
    <row r="12" spans="1:9" s="13" customFormat="1" ht="15" customHeight="1">
      <c r="A12" s="14" t="s">
        <v>12</v>
      </c>
      <c r="B12" s="15" t="s">
        <v>13</v>
      </c>
      <c r="C12" s="17">
        <v>1986089</v>
      </c>
      <c r="D12" s="17">
        <v>1986089</v>
      </c>
      <c r="E12" s="17">
        <f>D12+D16-D21</f>
        <v>3596879</v>
      </c>
      <c r="F12" s="17">
        <f>E12+E16-E21-E24</f>
        <v>2913835</v>
      </c>
      <c r="G12" s="17">
        <f>F12+F16-F21-F24</f>
        <v>2203866</v>
      </c>
      <c r="H12" s="17">
        <f>G12+G16-G21-G24</f>
        <v>1546897</v>
      </c>
      <c r="I12" s="17">
        <f>H12+H16-H21-H24</f>
        <v>771949</v>
      </c>
    </row>
    <row r="13" spans="1:9" s="13" customFormat="1" ht="15" customHeight="1">
      <c r="A13" s="14" t="s">
        <v>14</v>
      </c>
      <c r="B13" s="15" t="s">
        <v>15</v>
      </c>
      <c r="C13" s="17"/>
      <c r="D13" s="17"/>
      <c r="E13" s="17"/>
      <c r="F13" s="17"/>
      <c r="G13" s="17"/>
      <c r="H13" s="17"/>
      <c r="I13" s="17"/>
    </row>
    <row r="14" spans="1:9" s="13" customFormat="1" ht="15" customHeight="1">
      <c r="A14" s="10" t="s">
        <v>16</v>
      </c>
      <c r="B14" s="11" t="s">
        <v>17</v>
      </c>
      <c r="C14" s="12"/>
      <c r="D14" s="12">
        <f aca="true" t="shared" si="2" ref="D14:I14">SUM(D18+D16+D15)</f>
        <v>2519015</v>
      </c>
      <c r="E14" s="12">
        <f t="shared" si="2"/>
        <v>0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2">
        <f t="shared" si="2"/>
        <v>0</v>
      </c>
    </row>
    <row r="15" spans="1:9" s="13" customFormat="1" ht="15" customHeight="1">
      <c r="A15" s="14" t="s">
        <v>18</v>
      </c>
      <c r="B15" s="15" t="s">
        <v>19</v>
      </c>
      <c r="C15" s="17"/>
      <c r="D15" s="17">
        <v>294105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s="13" customFormat="1" ht="15" customHeight="1">
      <c r="A16" s="14" t="s">
        <v>20</v>
      </c>
      <c r="B16" s="15" t="s">
        <v>21</v>
      </c>
      <c r="C16" s="17"/>
      <c r="D16" s="17">
        <v>2224910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s="13" customFormat="1" ht="15" customHeight="1">
      <c r="A17" s="14"/>
      <c r="B17" s="18" t="s">
        <v>22</v>
      </c>
      <c r="C17" s="17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</row>
    <row r="18" spans="1:9" s="13" customFormat="1" ht="15" customHeight="1">
      <c r="A18" s="14" t="s">
        <v>23</v>
      </c>
      <c r="B18" s="15" t="s">
        <v>24</v>
      </c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</row>
    <row r="19" spans="1:9" s="4" customFormat="1" ht="15.75" customHeight="1">
      <c r="A19" s="7">
        <v>2</v>
      </c>
      <c r="B19" s="8" t="s">
        <v>25</v>
      </c>
      <c r="C19" s="9"/>
      <c r="D19" s="9">
        <f aca="true" t="shared" si="3" ref="D19:I19">D20+D25</f>
        <v>1101483</v>
      </c>
      <c r="E19" s="9">
        <f t="shared" si="3"/>
        <v>1229142</v>
      </c>
      <c r="F19" s="9">
        <f t="shared" si="3"/>
        <v>1074639</v>
      </c>
      <c r="G19" s="9">
        <f t="shared" si="3"/>
        <v>950871</v>
      </c>
      <c r="H19" s="9">
        <f t="shared" si="3"/>
        <v>930051</v>
      </c>
      <c r="I19" s="9">
        <f t="shared" si="3"/>
        <v>790024</v>
      </c>
    </row>
    <row r="20" spans="1:9" s="4" customFormat="1" ht="15" customHeight="1">
      <c r="A20" s="19" t="s">
        <v>26</v>
      </c>
      <c r="B20" s="20" t="s">
        <v>27</v>
      </c>
      <c r="C20" s="21"/>
      <c r="D20" s="21">
        <f aca="true" t="shared" si="4" ref="D20:I20">SUM(D21:D24)</f>
        <v>838150</v>
      </c>
      <c r="E20" s="21">
        <f t="shared" si="4"/>
        <v>943574</v>
      </c>
      <c r="F20" s="21">
        <f t="shared" si="4"/>
        <v>857000</v>
      </c>
      <c r="G20" s="21">
        <f t="shared" si="4"/>
        <v>791022</v>
      </c>
      <c r="H20" s="21">
        <f t="shared" si="4"/>
        <v>848000</v>
      </c>
      <c r="I20" s="21">
        <f t="shared" si="4"/>
        <v>771949</v>
      </c>
    </row>
    <row r="21" spans="1:9" s="13" customFormat="1" ht="15" customHeight="1">
      <c r="A21" s="14" t="s">
        <v>28</v>
      </c>
      <c r="B21" s="15" t="s">
        <v>29</v>
      </c>
      <c r="C21" s="17"/>
      <c r="D21" s="17">
        <v>614120</v>
      </c>
      <c r="E21" s="17">
        <v>481524</v>
      </c>
      <c r="F21" s="17">
        <v>311611</v>
      </c>
      <c r="G21" s="17">
        <v>311611</v>
      </c>
      <c r="H21" s="17">
        <v>133611</v>
      </c>
      <c r="I21" s="17">
        <v>133612</v>
      </c>
    </row>
    <row r="22" spans="1:9" s="13" customFormat="1" ht="15" customHeight="1">
      <c r="A22" s="14" t="s">
        <v>30</v>
      </c>
      <c r="B22" s="15" t="s">
        <v>11</v>
      </c>
      <c r="C22" s="17"/>
      <c r="D22" s="17">
        <v>224030</v>
      </c>
      <c r="E22" s="17">
        <v>186530</v>
      </c>
      <c r="F22" s="17">
        <v>73031</v>
      </c>
      <c r="G22" s="17">
        <v>61000</v>
      </c>
      <c r="H22" s="17">
        <v>0</v>
      </c>
      <c r="I22" s="17">
        <v>0</v>
      </c>
    </row>
    <row r="23" spans="1:9" s="13" customFormat="1" ht="15" customHeight="1">
      <c r="A23" s="14" t="s">
        <v>31</v>
      </c>
      <c r="B23" s="15" t="s">
        <v>32</v>
      </c>
      <c r="C23" s="17"/>
      <c r="D23" s="17">
        <v>0</v>
      </c>
      <c r="E23" s="17">
        <v>74000</v>
      </c>
      <c r="F23" s="17">
        <v>74000</v>
      </c>
      <c r="G23" s="17">
        <v>73053</v>
      </c>
      <c r="H23" s="17">
        <v>73052</v>
      </c>
      <c r="I23" s="17">
        <v>0</v>
      </c>
    </row>
    <row r="24" spans="1:9" s="13" customFormat="1" ht="15" customHeight="1">
      <c r="A24" s="14" t="s">
        <v>33</v>
      </c>
      <c r="B24" s="15" t="s">
        <v>34</v>
      </c>
      <c r="C24" s="17"/>
      <c r="D24" s="17">
        <v>0</v>
      </c>
      <c r="E24" s="17">
        <v>201520</v>
      </c>
      <c r="F24" s="17">
        <v>398358</v>
      </c>
      <c r="G24" s="17">
        <v>345358</v>
      </c>
      <c r="H24" s="17">
        <v>641337</v>
      </c>
      <c r="I24" s="17">
        <v>638337</v>
      </c>
    </row>
    <row r="25" spans="1:9" s="25" customFormat="1" ht="14.25" customHeight="1">
      <c r="A25" s="22" t="s">
        <v>35</v>
      </c>
      <c r="B25" s="23" t="s">
        <v>36</v>
      </c>
      <c r="C25" s="24"/>
      <c r="D25" s="24">
        <v>263333</v>
      </c>
      <c r="E25" s="24">
        <v>285568</v>
      </c>
      <c r="F25" s="24">
        <v>217639</v>
      </c>
      <c r="G25" s="24">
        <v>159849</v>
      </c>
      <c r="H25" s="24">
        <v>82051</v>
      </c>
      <c r="I25" s="24">
        <v>18075</v>
      </c>
    </row>
    <row r="26" spans="1:9" s="4" customFormat="1" ht="19.5" customHeight="1">
      <c r="A26" s="7" t="s">
        <v>37</v>
      </c>
      <c r="B26" s="8" t="s">
        <v>38</v>
      </c>
      <c r="C26" s="26"/>
      <c r="D26" s="27">
        <v>40182980.23</v>
      </c>
      <c r="E26" s="27">
        <v>45107332</v>
      </c>
      <c r="F26" s="27">
        <f>E26*101.9%</f>
        <v>45964371.308000006</v>
      </c>
      <c r="G26" s="27">
        <f>F26*101.9%</f>
        <v>46837694.362852015</v>
      </c>
      <c r="H26" s="27">
        <f>G26*101.9%</f>
        <v>47727610.555746205</v>
      </c>
      <c r="I26" s="27">
        <f>H26*101.9%</f>
        <v>48634435.15630539</v>
      </c>
    </row>
    <row r="27" spans="1:9" s="28" customFormat="1" ht="17.25" customHeight="1">
      <c r="A27" s="7" t="s">
        <v>39</v>
      </c>
      <c r="B27" s="8" t="s">
        <v>40</v>
      </c>
      <c r="C27" s="27"/>
      <c r="D27" s="27">
        <v>43826177.31</v>
      </c>
      <c r="E27" s="27">
        <f>E26-E20</f>
        <v>44163758</v>
      </c>
      <c r="F27" s="27">
        <f>F26-F20</f>
        <v>45107371.308000006</v>
      </c>
      <c r="G27" s="27">
        <f>G26-G20</f>
        <v>46046672.362852015</v>
      </c>
      <c r="H27" s="27">
        <f>H26-H20</f>
        <v>46879610.555746205</v>
      </c>
      <c r="I27" s="27">
        <f>I26-I20</f>
        <v>47862486.15630539</v>
      </c>
    </row>
    <row r="28" spans="1:9" s="28" customFormat="1" ht="16.5" customHeight="1">
      <c r="A28" s="7" t="s">
        <v>41</v>
      </c>
      <c r="B28" s="8" t="s">
        <v>42</v>
      </c>
      <c r="C28" s="27"/>
      <c r="D28" s="27">
        <f aca="true" t="shared" si="5" ref="D28:I28">D26-D27</f>
        <v>-3643197.0800000057</v>
      </c>
      <c r="E28" s="27">
        <f t="shared" si="5"/>
        <v>943574</v>
      </c>
      <c r="F28" s="27">
        <f t="shared" si="5"/>
        <v>857000</v>
      </c>
      <c r="G28" s="27">
        <f t="shared" si="5"/>
        <v>791022</v>
      </c>
      <c r="H28" s="27">
        <f t="shared" si="5"/>
        <v>848000</v>
      </c>
      <c r="I28" s="27">
        <f t="shared" si="5"/>
        <v>771949</v>
      </c>
    </row>
    <row r="29" spans="1:9" s="4" customFormat="1" ht="14.25" customHeight="1">
      <c r="A29" s="7" t="s">
        <v>43</v>
      </c>
      <c r="B29" s="8" t="s">
        <v>44</v>
      </c>
      <c r="C29" s="27"/>
      <c r="D29" s="27"/>
      <c r="E29" s="27"/>
      <c r="F29" s="27"/>
      <c r="G29" s="27"/>
      <c r="H29" s="27"/>
      <c r="I29" s="27"/>
    </row>
    <row r="30" spans="1:9" s="13" customFormat="1" ht="15" customHeight="1">
      <c r="A30" s="29" t="s">
        <v>45</v>
      </c>
      <c r="B30" s="30" t="s">
        <v>46</v>
      </c>
      <c r="C30" s="31"/>
      <c r="D30" s="31">
        <f aca="true" t="shared" si="6" ref="D30:I30">(D9-D20)/D26*100</f>
        <v>10.480917482710069</v>
      </c>
      <c r="E30" s="31">
        <f t="shared" si="6"/>
        <v>7.244877617678651</v>
      </c>
      <c r="F30" s="31">
        <f t="shared" si="6"/>
        <v>5.2453039852203425</v>
      </c>
      <c r="G30" s="31">
        <f t="shared" si="6"/>
        <v>3.45864377407274</v>
      </c>
      <c r="H30" s="31">
        <f t="shared" si="6"/>
        <v>1.6174055038819883</v>
      </c>
      <c r="I30" s="31">
        <f t="shared" si="6"/>
        <v>0</v>
      </c>
    </row>
    <row r="31" spans="1:9" s="13" customFormat="1" ht="28.5" customHeight="1">
      <c r="A31" s="10" t="s">
        <v>47</v>
      </c>
      <c r="B31" s="11" t="s">
        <v>48</v>
      </c>
      <c r="C31" s="32"/>
      <c r="D31" s="32">
        <f aca="true" t="shared" si="7" ref="D31:I31">(D10+D14-D20)/D26*100</f>
        <v>10.480917482710069</v>
      </c>
      <c r="E31" s="32">
        <f t="shared" si="7"/>
        <v>7.244877617678651</v>
      </c>
      <c r="F31" s="32">
        <f t="shared" si="7"/>
        <v>5.2453039852203425</v>
      </c>
      <c r="G31" s="32">
        <f t="shared" si="7"/>
        <v>3.45864377407274</v>
      </c>
      <c r="H31" s="32">
        <f t="shared" si="7"/>
        <v>1.6174055038819883</v>
      </c>
      <c r="I31" s="32">
        <f t="shared" si="7"/>
        <v>0</v>
      </c>
    </row>
    <row r="32" spans="1:9" s="13" customFormat="1" ht="18.75" customHeight="1">
      <c r="A32" s="10" t="s">
        <v>49</v>
      </c>
      <c r="B32" s="11" t="s">
        <v>50</v>
      </c>
      <c r="C32" s="32"/>
      <c r="D32" s="32">
        <f aca="true" t="shared" si="8" ref="D32:I32">D19/D26*100</f>
        <v>2.7411680111711814</v>
      </c>
      <c r="E32" s="32">
        <f t="shared" si="8"/>
        <v>2.724927291199577</v>
      </c>
      <c r="F32" s="32">
        <f t="shared" si="8"/>
        <v>2.3379825926455373</v>
      </c>
      <c r="G32" s="32">
        <f t="shared" si="8"/>
        <v>2.030140494605892</v>
      </c>
      <c r="H32" s="32">
        <f t="shared" si="8"/>
        <v>1.948664492461221</v>
      </c>
      <c r="I32" s="32">
        <f t="shared" si="8"/>
        <v>1.6244128207944746</v>
      </c>
    </row>
    <row r="33" spans="1:9" s="13" customFormat="1" ht="25.5" customHeight="1">
      <c r="A33" s="10" t="s">
        <v>51</v>
      </c>
      <c r="B33" s="11" t="s">
        <v>52</v>
      </c>
      <c r="C33" s="32"/>
      <c r="D33" s="32">
        <f aca="true" t="shared" si="9" ref="D33:I33">(D20+D25)/D26*100</f>
        <v>2.7411680111711814</v>
      </c>
      <c r="E33" s="32">
        <f t="shared" si="9"/>
        <v>2.724927291199577</v>
      </c>
      <c r="F33" s="32">
        <f t="shared" si="9"/>
        <v>2.3379825926455373</v>
      </c>
      <c r="G33" s="32">
        <f t="shared" si="9"/>
        <v>2.030140494605892</v>
      </c>
      <c r="H33" s="32">
        <f t="shared" si="9"/>
        <v>1.948664492461221</v>
      </c>
      <c r="I33" s="32">
        <f t="shared" si="9"/>
        <v>1.6244128207944746</v>
      </c>
    </row>
    <row r="36" spans="6:8" ht="12.75">
      <c r="F36" s="33" t="s">
        <v>53</v>
      </c>
      <c r="G36" s="33"/>
      <c r="H36" s="33"/>
    </row>
    <row r="37" spans="7:8" ht="12.75">
      <c r="G37" s="55" t="s">
        <v>54</v>
      </c>
      <c r="H37" s="55"/>
    </row>
  </sheetData>
  <mergeCells count="6">
    <mergeCell ref="G37:H37"/>
    <mergeCell ref="A3:I3"/>
    <mergeCell ref="A6:A7"/>
    <mergeCell ref="B6:B7"/>
    <mergeCell ref="C6:C7"/>
    <mergeCell ref="D6:I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Kowalski</dc:creator>
  <cp:keywords/>
  <dc:description/>
  <cp:lastModifiedBy>Mariola</cp:lastModifiedBy>
  <cp:lastPrinted>2008-04-01T13:33:05Z</cp:lastPrinted>
  <dcterms:created xsi:type="dcterms:W3CDTF">2005-12-09T05:16:27Z</dcterms:created>
  <dcterms:modified xsi:type="dcterms:W3CDTF">2008-04-01T13:33:09Z</dcterms:modified>
  <cp:category/>
  <cp:version/>
  <cp:contentType/>
  <cp:contentStatus/>
</cp:coreProperties>
</file>